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60" activeTab="0"/>
  </bookViews>
  <sheets>
    <sheet name="Buget" sheetId="1" r:id="rId1"/>
    <sheet name="CR" sheetId="2" r:id="rId2"/>
    <sheet name="EI" sheetId="3" r:id="rId3"/>
  </sheets>
  <definedNames/>
  <calcPr fullCalcOnLoad="1"/>
</workbook>
</file>

<file path=xl/sharedStrings.xml><?xml version="1.0" encoding="utf-8"?>
<sst xmlns="http://schemas.openxmlformats.org/spreadsheetml/2006/main" count="406" uniqueCount="184">
  <si>
    <t>(mii lei)</t>
  </si>
  <si>
    <t>nr.d/o</t>
  </si>
  <si>
    <t>instituţia</t>
  </si>
  <si>
    <t>localitatea</t>
  </si>
  <si>
    <t>codul institutiei</t>
  </si>
  <si>
    <t>buget anual precizat</t>
  </si>
  <si>
    <t>buget executat</t>
  </si>
  <si>
    <t>cheltuieli de personal, total</t>
  </si>
  <si>
    <t>inclusiv:</t>
  </si>
  <si>
    <t xml:space="preserve">total plata marf. şi serv., art.113.00 </t>
  </si>
  <si>
    <t>investiţii capitale, art. 241</t>
  </si>
  <si>
    <t>procurarea mijloacelor fixe, art. 242</t>
  </si>
  <si>
    <t>reparaţii capitale, art. 243</t>
  </si>
  <si>
    <t>alte cheltuieli</t>
  </si>
  <si>
    <t>retribuirea muncii,         art.   111</t>
  </si>
  <si>
    <t>contr. de asig. soc. de stat oblig, art.112</t>
  </si>
  <si>
    <t>prime asig.oblig.asist, med,      art. 116</t>
  </si>
  <si>
    <t>energia electrică, art. 113.01</t>
  </si>
  <si>
    <t>gaze,         art.       113.02</t>
  </si>
  <si>
    <t>rechizite de birou, materiale şi obiecte de uz gospodăresc, art. 113.03</t>
  </si>
  <si>
    <t>energia termica, art.113.04</t>
  </si>
  <si>
    <t>reparaţii curente ale clădirilor şi încăperilor, art. 113.17</t>
  </si>
  <si>
    <t>reparaţii curente ale utilajului şi inventarului, art. 113.18</t>
  </si>
  <si>
    <t>formarea profesională, Art.     113.21</t>
  </si>
  <si>
    <t>combustibil, art. 113.26</t>
  </si>
  <si>
    <t>alte cheltuieli la art. 113</t>
  </si>
  <si>
    <t>7=8+9+10</t>
  </si>
  <si>
    <t>11=12+13+14+15+16+17+18+19+20</t>
  </si>
  <si>
    <t>institutia</t>
  </si>
  <si>
    <t>Total alocat din componenta raională</t>
  </si>
  <si>
    <t>inclusiv (descifrarea  alocațiilor după destinație)</t>
  </si>
  <si>
    <t>Mijloace nedistribuite</t>
  </si>
  <si>
    <t xml:space="preserve">Decizia CR nr. _____din__________2014 </t>
  </si>
  <si>
    <t>transportarea elevilor</t>
  </si>
  <si>
    <t>cazarea în cămin</t>
  </si>
  <si>
    <t xml:space="preserve">acoperirea deficitului bugetar </t>
  </si>
  <si>
    <t>din care</t>
  </si>
  <si>
    <t xml:space="preserve">pentru şcolile cu statut de şcoală mică ce nu poate fi închisă </t>
  </si>
  <si>
    <t xml:space="preserve">Tabel.   Informație privind  alocarea  mijloacelor financiare din componenta raională   pentru a.2015                                 </t>
  </si>
  <si>
    <t>mii lei</t>
  </si>
  <si>
    <t>Total repartizat din fondul pentru educatie incluziva</t>
  </si>
  <si>
    <t>Mijloace nerepartizate</t>
  </si>
  <si>
    <t>cheltuieli de salarizare a cadrelor didactice de sprijin (art. art. 111, 112, 116)</t>
  </si>
  <si>
    <t>crearea si intretinerea centrelor de resurse</t>
  </si>
  <si>
    <t>Total num. de elevi efectiv la 31.12.2015</t>
  </si>
  <si>
    <t>Total num. efectiv de elevi cu CES la 31.12.2015</t>
  </si>
  <si>
    <t>Num. centrelor de resurse la 31.12.2015</t>
  </si>
  <si>
    <t xml:space="preserve">Cadre didactice de sprijin, unitati la 31.12.2015 </t>
  </si>
  <si>
    <t xml:space="preserve">Cadre didactice de sprijin, persoane fizice la 31.12.2015 </t>
  </si>
  <si>
    <t xml:space="preserve">Tabel.   Informație privind  alocarea  mijloacelor financiare din Fondul pentru Educatie Incluziva  pentru a.2015                                 </t>
  </si>
  <si>
    <t>Elevi efectivi la 01.10.2014</t>
  </si>
  <si>
    <t>procurarea fondurilor fixe</t>
  </si>
  <si>
    <t>8=9+10</t>
  </si>
  <si>
    <t>9 = 10+11</t>
  </si>
  <si>
    <t>5=6+7+8+11+12+13+…..15</t>
  </si>
  <si>
    <t>Tabel:</t>
  </si>
  <si>
    <t>24=6-(7+11+21+22+23)</t>
  </si>
  <si>
    <t xml:space="preserve">LT "M. Sadoveanu" </t>
  </si>
  <si>
    <t>Hâncești</t>
  </si>
  <si>
    <t xml:space="preserve">LT "M. Eminescu" </t>
  </si>
  <si>
    <t xml:space="preserve">LT "M. Lomonosov" </t>
  </si>
  <si>
    <t>LT "A. Donici"</t>
  </si>
  <si>
    <t>Ciuciuleni</t>
  </si>
  <si>
    <t xml:space="preserve">LT "Şt. Holban" </t>
  </si>
  <si>
    <t>Cărpineni</t>
  </si>
  <si>
    <t>LT "S. Andreev"</t>
  </si>
  <si>
    <t>Cioara</t>
  </si>
  <si>
    <t>LT "D. Cantemir"</t>
  </si>
  <si>
    <t>Crasnoarmeiscoe</t>
  </si>
  <si>
    <t>LT  Lăpuşna</t>
  </si>
  <si>
    <t>Lăpușna</t>
  </si>
  <si>
    <t xml:space="preserve">LT"Cezar Radu" </t>
  </si>
  <si>
    <t>Leușeni</t>
  </si>
  <si>
    <t xml:space="preserve">LT "Universum" </t>
  </si>
  <si>
    <t>Sărata Galbenă</t>
  </si>
  <si>
    <t>Total licee</t>
  </si>
  <si>
    <t>GM Bălceana</t>
  </si>
  <si>
    <t>Bălceana</t>
  </si>
  <si>
    <t>GM Bobeica</t>
  </si>
  <si>
    <t>Bobeica</t>
  </si>
  <si>
    <t>GM Boghiceni</t>
  </si>
  <si>
    <t>Boghiceni</t>
  </si>
  <si>
    <t>GM Bozieni</t>
  </si>
  <si>
    <t>Bozieni</t>
  </si>
  <si>
    <t>GM Bujor</t>
  </si>
  <si>
    <t>Bujor</t>
  </si>
  <si>
    <t>GM " A. Bunduchi"</t>
  </si>
  <si>
    <t>Buțeni</t>
  </si>
  <si>
    <t>GM Caracui</t>
  </si>
  <si>
    <t>Caracui</t>
  </si>
  <si>
    <t>GM Călmăţui</t>
  </si>
  <si>
    <t>Călmățui</t>
  </si>
  <si>
    <t>GM Căţeleni</t>
  </si>
  <si>
    <t>Cățeleni</t>
  </si>
  <si>
    <t>GM "D.Crețu” (nr. 2)</t>
  </si>
  <si>
    <t xml:space="preserve">GM nr. 3 (Topor) </t>
  </si>
  <si>
    <t>GM Dancu</t>
  </si>
  <si>
    <t>Dancu</t>
  </si>
  <si>
    <t>GM Drăguşenii Noi</t>
  </si>
  <si>
    <t>Dragușenii Noi</t>
  </si>
  <si>
    <t>GM Fundul-Galbenei</t>
  </si>
  <si>
    <t>Fundul Galbenei</t>
  </si>
  <si>
    <t>GM Logăneşti</t>
  </si>
  <si>
    <t>Logănești</t>
  </si>
  <si>
    <t>GM Mereşeni</t>
  </si>
  <si>
    <t>Mereșeni</t>
  </si>
  <si>
    <t xml:space="preserve">GM "M. Viteazul" </t>
  </si>
  <si>
    <t>GM  Mingir</t>
  </si>
  <si>
    <t>Mingir</t>
  </si>
  <si>
    <t>GM Mireşti</t>
  </si>
  <si>
    <t>Mirești</t>
  </si>
  <si>
    <t>GM Negrea</t>
  </si>
  <si>
    <t>Negrea</t>
  </si>
  <si>
    <t>GM Nemţeni</t>
  </si>
  <si>
    <t>Nemțeni</t>
  </si>
  <si>
    <t>GM Obileni</t>
  </si>
  <si>
    <t>Obileni</t>
  </si>
  <si>
    <t>GM Oneşti</t>
  </si>
  <si>
    <t>Onești</t>
  </si>
  <si>
    <t>GM Paşcani</t>
  </si>
  <si>
    <t>Pășcani</t>
  </si>
  <si>
    <t>GM Pereni</t>
  </si>
  <si>
    <t>Pereni</t>
  </si>
  <si>
    <t>GM Pogăneşti</t>
  </si>
  <si>
    <t>Pogănești</t>
  </si>
  <si>
    <t>GM "Mitr. A.Plămădeală"</t>
  </si>
  <si>
    <t>Stolniceni</t>
  </si>
  <si>
    <t>GM Tălăieşti</t>
  </si>
  <si>
    <t>Tălăiești</t>
  </si>
  <si>
    <t>GM Voinescu</t>
  </si>
  <si>
    <t>Voinescu</t>
  </si>
  <si>
    <t>Total gimnazii</t>
  </si>
  <si>
    <t>Complexul educational GMG Cotul Morii</t>
  </si>
  <si>
    <t>Cotul Morii</t>
  </si>
  <si>
    <t xml:space="preserve">Complexul educational GMG "K. Evteeva" </t>
  </si>
  <si>
    <t>Ivanovca</t>
  </si>
  <si>
    <t>Complexul educational GMG Pervomaiscoe</t>
  </si>
  <si>
    <t>Pervomaiscoe</t>
  </si>
  <si>
    <t>Complexul educational GMG "V.Movileanu"</t>
  </si>
  <si>
    <t>Secăreni</t>
  </si>
  <si>
    <t>Total complexe educaționale gimnazii/grădinițe</t>
  </si>
  <si>
    <t>ŞP Mingir</t>
  </si>
  <si>
    <t>ŞPG Horjeşti</t>
  </si>
  <si>
    <t>Horjești</t>
  </si>
  <si>
    <t>ŞPG Fîrlădeni</t>
  </si>
  <si>
    <t>Fîrlădeni</t>
  </si>
  <si>
    <t>ŞPG  Sărata-Mereşeni</t>
  </si>
  <si>
    <t>Sărata Mereșeni</t>
  </si>
  <si>
    <t>ŞPG Şipoteni</t>
  </si>
  <si>
    <t>Șipoteni</t>
  </si>
  <si>
    <t>Total sc.primare/grădinițe</t>
  </si>
  <si>
    <t>Direcția Învățământ Hâncești</t>
  </si>
  <si>
    <t xml:space="preserve">Total raion </t>
  </si>
  <si>
    <t>DCR NR. 06/02 DIN 18.12.2014</t>
  </si>
  <si>
    <t>DCR NR. 02/03 DIN 25.03.2015</t>
  </si>
  <si>
    <t>DCR NR.04/03 DIN 22.09.2015</t>
  </si>
  <si>
    <r>
      <t xml:space="preserve">Raionul  </t>
    </r>
    <r>
      <rPr>
        <b/>
        <i/>
        <u val="single"/>
        <sz val="14"/>
        <color indexed="8"/>
        <rFont val="Times New Roman"/>
        <family val="1"/>
      </rPr>
      <t>HÎNCEȘTI</t>
    </r>
  </si>
  <si>
    <t>Componenta raionala,  3%, DCR nr. 06/02 din 18.12.2014</t>
  </si>
  <si>
    <t>Comp. raionala,  sold din 2014, DCR nr. 02/03 din 25.03.2015</t>
  </si>
  <si>
    <t>COMP.RAIONALA TOTALA PRECIZATA 2015</t>
  </si>
  <si>
    <t>REPARTI-ZARE COMPO-NENTEI RAIONALE 2015</t>
  </si>
  <si>
    <t>DCR NR. 04/03 DIN 22.09.2015</t>
  </si>
  <si>
    <t>SUMA NEDISTRIBUITĂ CR</t>
  </si>
  <si>
    <t>0.5</t>
  </si>
  <si>
    <t>Altele (cofinantarea proiectului)</t>
  </si>
  <si>
    <t>Suma totală a componentei raionale precizată pentru anul 2015</t>
  </si>
  <si>
    <t>DCR NR.06/03 DIN 10.12.2015</t>
  </si>
  <si>
    <t>reparații capitale / reconstructii</t>
  </si>
  <si>
    <t>pentru şc. Pr, pr./grad. mici</t>
  </si>
  <si>
    <t>Raionul   HÎNCEȘTI</t>
  </si>
  <si>
    <t>Raionul    HÎNCEȘTI</t>
  </si>
  <si>
    <r>
      <t>Suma totală a Fondului mpentru educatie incluziva aprobata pentru a. 2015 -</t>
    </r>
    <r>
      <rPr>
        <b/>
        <i/>
        <u val="single"/>
        <sz val="14"/>
        <rFont val="Times New Roman"/>
        <family val="1"/>
      </rPr>
      <t xml:space="preserve"> 2420,1_mii lei</t>
    </r>
  </si>
  <si>
    <t>GM Sofia</t>
  </si>
  <si>
    <t>COMASAT la GM NEGREA</t>
  </si>
  <si>
    <t>Informaţie privind executarea bugetului pe anul  2015 - DCR nr. 01/03 din 17.03.2016</t>
  </si>
  <si>
    <t>GM-Grădiniță Cotul Morii</t>
  </si>
  <si>
    <t xml:space="preserve">GM-Grădiniță "K. Evteeva" </t>
  </si>
  <si>
    <t>GM-Grădiniță Pervomaiscoe</t>
  </si>
  <si>
    <t>GM-Grădiniță "V.Movileanu"</t>
  </si>
  <si>
    <t>Total gimnazii/grădinițe</t>
  </si>
  <si>
    <t>Soldul banesc inregistrat la 31.12.2015 DCR 01/03 - 17.03.2016</t>
  </si>
  <si>
    <r>
      <t xml:space="preserve">SOLD COMPONENTA RAIONALA PE ANUL 2014  intra  in soldul de </t>
    </r>
    <r>
      <rPr>
        <b/>
        <i/>
        <u val="single"/>
        <sz val="14"/>
        <color indexed="36"/>
        <rFont val="Calibri"/>
        <family val="2"/>
      </rPr>
      <t xml:space="preserve">2371,8 lei </t>
    </r>
  </si>
  <si>
    <t>PROCENTUL EXECUTARII BUGETULUI</t>
  </si>
  <si>
    <t>%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</si>
</sst>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olibri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name val="Colibri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14"/>
      <color indexed="36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Calibri"/>
      <family val="2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56"/>
      <name val="Times New Roman"/>
      <family val="1"/>
    </font>
    <font>
      <b/>
      <i/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56"/>
      <name val="Calibri"/>
      <family val="2"/>
    </font>
    <font>
      <b/>
      <i/>
      <u val="single"/>
      <sz val="12"/>
      <color indexed="36"/>
      <name val="Calibri"/>
      <family val="2"/>
    </font>
    <font>
      <b/>
      <sz val="14"/>
      <color indexed="10"/>
      <name val="Calibri"/>
      <family val="2"/>
    </font>
    <font>
      <b/>
      <sz val="15"/>
      <color indexed="56"/>
      <name val="Calibri"/>
      <family val="2"/>
    </font>
    <font>
      <b/>
      <i/>
      <sz val="10"/>
      <color indexed="63"/>
      <name val="Arial"/>
      <family val="2"/>
    </font>
    <font>
      <b/>
      <u val="single"/>
      <sz val="10"/>
      <color indexed="63"/>
      <name val="Tahoma"/>
      <family val="2"/>
    </font>
    <font>
      <b/>
      <sz val="9"/>
      <color indexed="63"/>
      <name val="Tahoma"/>
      <family val="2"/>
    </font>
    <font>
      <sz val="9"/>
      <color indexed="53"/>
      <name val="Arial Black"/>
      <family val="2"/>
    </font>
    <font>
      <sz val="11"/>
      <color indexed="53"/>
      <name val="Arial Black"/>
      <family val="2"/>
    </font>
    <font>
      <u val="single"/>
      <sz val="11"/>
      <color indexed="53"/>
      <name val="Arial Black"/>
      <family val="2"/>
    </font>
    <font>
      <b/>
      <sz val="12"/>
      <color indexed="56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u val="single"/>
      <sz val="9.45"/>
      <color indexed="30"/>
      <name val="Calibri"/>
      <family val="2"/>
    </font>
    <font>
      <u val="single"/>
      <sz val="9.45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0"/>
      <color rgb="FF002060"/>
      <name val="Times New Roman"/>
      <family val="1"/>
    </font>
    <font>
      <b/>
      <i/>
      <sz val="11"/>
      <color rgb="FF002060"/>
      <name val="Times New Roman"/>
      <family val="1"/>
    </font>
    <font>
      <sz val="11"/>
      <color theme="1"/>
      <name val="Times New Roman"/>
      <family val="1"/>
    </font>
    <font>
      <b/>
      <sz val="10"/>
      <color rgb="FF002060"/>
      <name val="Times New Roman"/>
      <family val="1"/>
    </font>
    <font>
      <b/>
      <sz val="11"/>
      <color theme="3" tint="-0.24997000396251678"/>
      <name val="Calibri"/>
      <family val="2"/>
    </font>
    <font>
      <b/>
      <i/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2060"/>
      <name val="Calibri"/>
      <family val="2"/>
    </font>
    <font>
      <b/>
      <i/>
      <u val="single"/>
      <sz val="12"/>
      <color rgb="FF7030A0"/>
      <name val="Calibri"/>
      <family val="2"/>
    </font>
    <font>
      <b/>
      <sz val="14"/>
      <color rgb="FFFF0000"/>
      <name val="Calibri"/>
      <family val="2"/>
    </font>
    <font>
      <b/>
      <sz val="15"/>
      <color rgb="FF002060"/>
      <name val="Calibri"/>
      <family val="2"/>
    </font>
    <font>
      <b/>
      <i/>
      <sz val="10"/>
      <color theme="3" tint="-0.24997000396251678"/>
      <name val="Arial"/>
      <family val="2"/>
    </font>
    <font>
      <b/>
      <u val="single"/>
      <sz val="10"/>
      <color theme="3" tint="-0.24997000396251678"/>
      <name val="Tahoma"/>
      <family val="2"/>
    </font>
    <font>
      <b/>
      <sz val="9"/>
      <color theme="3" tint="-0.24997000396251678"/>
      <name val="Tahoma"/>
      <family val="2"/>
    </font>
    <font>
      <sz val="9"/>
      <color theme="5" tint="-0.24997000396251678"/>
      <name val="Arial Black"/>
      <family val="2"/>
    </font>
    <font>
      <sz val="11"/>
      <color theme="5" tint="-0.24997000396251678"/>
      <name val="Arial Black"/>
      <family val="2"/>
    </font>
    <font>
      <u val="single"/>
      <sz val="11"/>
      <color theme="5" tint="-0.24997000396251678"/>
      <name val="Arial Black"/>
      <family val="2"/>
    </font>
    <font>
      <b/>
      <sz val="12"/>
      <color rgb="FF002060"/>
      <name val="Calibri"/>
      <family val="2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DD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9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0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90" fillId="0" borderId="0" xfId="0" applyFont="1" applyBorder="1" applyAlignment="1">
      <alignment/>
    </xf>
    <xf numFmtId="4" fontId="5" fillId="33" borderId="0" xfId="0" applyNumberFormat="1" applyFont="1" applyFill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5" fillId="0" borderId="10" xfId="35" applyNumberFormat="1" applyFont="1" applyFill="1" applyBorder="1" applyAlignment="1">
      <alignment horizontal="center"/>
      <protection/>
    </xf>
    <xf numFmtId="0" fontId="91" fillId="0" borderId="10" xfId="57" applyFont="1" applyBorder="1" applyAlignment="1">
      <alignment wrapText="1"/>
      <protection/>
    </xf>
    <xf numFmtId="3" fontId="16" fillId="0" borderId="10" xfId="35" applyNumberFormat="1" applyFont="1" applyFill="1" applyBorder="1" applyAlignment="1">
      <alignment horizontal="left"/>
      <protection/>
    </xf>
    <xf numFmtId="3" fontId="92" fillId="3" borderId="10" xfId="35" applyNumberFormat="1" applyFont="1" applyFill="1" applyBorder="1" applyAlignment="1">
      <alignment horizontal="center"/>
      <protection/>
    </xf>
    <xf numFmtId="0" fontId="93" fillId="3" borderId="10" xfId="57" applyFont="1" applyFill="1" applyBorder="1" applyAlignment="1">
      <alignment wrapText="1"/>
      <protection/>
    </xf>
    <xf numFmtId="3" fontId="93" fillId="3" borderId="10" xfId="35" applyNumberFormat="1" applyFont="1" applyFill="1" applyBorder="1" applyAlignment="1">
      <alignment horizontal="left"/>
      <protection/>
    </xf>
    <xf numFmtId="0" fontId="94" fillId="0" borderId="10" xfId="0" applyFont="1" applyFill="1" applyBorder="1" applyAlignment="1">
      <alignment/>
    </xf>
    <xf numFmtId="3" fontId="16" fillId="33" borderId="10" xfId="35" applyNumberFormat="1" applyFont="1" applyFill="1" applyBorder="1" applyAlignment="1">
      <alignment horizontal="left"/>
      <protection/>
    </xf>
    <xf numFmtId="3" fontId="17" fillId="34" borderId="10" xfId="35" applyNumberFormat="1" applyFont="1" applyFill="1" applyBorder="1" applyAlignment="1">
      <alignment horizontal="center"/>
      <protection/>
    </xf>
    <xf numFmtId="3" fontId="18" fillId="34" borderId="10" xfId="35" applyNumberFormat="1" applyFont="1" applyFill="1" applyBorder="1" applyAlignment="1">
      <alignment horizontal="center"/>
      <protection/>
    </xf>
    <xf numFmtId="3" fontId="15" fillId="33" borderId="10" xfId="35" applyNumberFormat="1" applyFont="1" applyFill="1" applyBorder="1" applyAlignment="1">
      <alignment horizontal="left"/>
      <protection/>
    </xf>
    <xf numFmtId="3" fontId="18" fillId="33" borderId="10" xfId="35" applyNumberFormat="1" applyFont="1" applyFill="1" applyBorder="1" applyAlignment="1">
      <alignment horizontal="left"/>
      <protection/>
    </xf>
    <xf numFmtId="3" fontId="92" fillId="3" borderId="10" xfId="35" applyNumberFormat="1" applyFont="1" applyFill="1" applyBorder="1" applyAlignment="1">
      <alignment horizontal="left"/>
      <protection/>
    </xf>
    <xf numFmtId="3" fontId="16" fillId="33" borderId="10" xfId="35" applyNumberFormat="1" applyFont="1" applyFill="1" applyBorder="1">
      <alignment/>
      <protection/>
    </xf>
    <xf numFmtId="3" fontId="15" fillId="0" borderId="10" xfId="35" applyNumberFormat="1" applyFont="1" applyFill="1" applyBorder="1" applyAlignment="1">
      <alignment horizontal="left"/>
      <protection/>
    </xf>
    <xf numFmtId="0" fontId="15" fillId="0" borderId="10" xfId="57" applyFont="1" applyFill="1" applyBorder="1" applyAlignment="1">
      <alignment wrapText="1"/>
      <protection/>
    </xf>
    <xf numFmtId="3" fontId="17" fillId="34" borderId="10" xfId="35" applyNumberFormat="1" applyFont="1" applyFill="1" applyBorder="1" applyAlignment="1">
      <alignment/>
      <protection/>
    </xf>
    <xf numFmtId="3" fontId="17" fillId="34" borderId="10" xfId="35" applyNumberFormat="1" applyFont="1" applyFill="1" applyBorder="1" applyAlignment="1">
      <alignment horizontal="left"/>
      <protection/>
    </xf>
    <xf numFmtId="0" fontId="16" fillId="0" borderId="10" xfId="57" applyFont="1" applyBorder="1" applyAlignment="1">
      <alignment wrapText="1"/>
      <protection/>
    </xf>
    <xf numFmtId="3" fontId="15" fillId="0" borderId="10" xfId="35" applyNumberFormat="1" applyFont="1" applyBorder="1" applyAlignment="1">
      <alignment horizontal="left"/>
      <protection/>
    </xf>
    <xf numFmtId="3" fontId="95" fillId="3" borderId="10" xfId="35" applyNumberFormat="1" applyFont="1" applyFill="1" applyBorder="1" applyAlignment="1">
      <alignment horizontal="center"/>
      <protection/>
    </xf>
    <xf numFmtId="3" fontId="95" fillId="3" borderId="10" xfId="35" applyNumberFormat="1" applyFont="1" applyFill="1" applyBorder="1" applyAlignment="1">
      <alignment horizontal="left"/>
      <protection/>
    </xf>
    <xf numFmtId="3" fontId="15" fillId="0" borderId="10" xfId="35" applyNumberFormat="1" applyFont="1" applyFill="1" applyBorder="1">
      <alignment/>
      <protection/>
    </xf>
    <xf numFmtId="3" fontId="11" fillId="0" borderId="10" xfId="35" applyNumberFormat="1" applyFont="1" applyFill="1" applyBorder="1" applyAlignment="1">
      <alignment horizontal="right"/>
      <protection/>
    </xf>
    <xf numFmtId="0" fontId="17" fillId="34" borderId="10" xfId="36" applyFont="1" applyFill="1" applyBorder="1" applyAlignment="1">
      <alignment horizontal="center" wrapText="1"/>
      <protection/>
    </xf>
    <xf numFmtId="3" fontId="19" fillId="34" borderId="10" xfId="35" applyNumberFormat="1" applyFont="1" applyFill="1" applyBorder="1" applyAlignment="1">
      <alignment/>
      <protection/>
    </xf>
    <xf numFmtId="0" fontId="96" fillId="11" borderId="17" xfId="0" applyFont="1" applyFill="1" applyBorder="1" applyAlignment="1">
      <alignment/>
    </xf>
    <xf numFmtId="0" fontId="96" fillId="9" borderId="17" xfId="0" applyFont="1" applyFill="1" applyBorder="1" applyAlignment="1">
      <alignment/>
    </xf>
    <xf numFmtId="173" fontId="16" fillId="0" borderId="10" xfId="35" applyNumberFormat="1" applyFont="1" applyFill="1" applyBorder="1">
      <alignment/>
      <protection/>
    </xf>
    <xf numFmtId="173" fontId="93" fillId="3" borderId="10" xfId="35" applyNumberFormat="1" applyFont="1" applyFill="1" applyBorder="1">
      <alignment/>
      <protection/>
    </xf>
    <xf numFmtId="173" fontId="20" fillId="0" borderId="10" xfId="35" applyNumberFormat="1" applyFont="1" applyFill="1" applyBorder="1">
      <alignment/>
      <protection/>
    </xf>
    <xf numFmtId="172" fontId="10" fillId="34" borderId="10" xfId="35" applyNumberFormat="1" applyFont="1" applyFill="1" applyBorder="1" applyAlignment="1" quotePrefix="1">
      <alignment horizontal="right"/>
      <protection/>
    </xf>
    <xf numFmtId="173" fontId="10" fillId="34" borderId="10" xfId="35" applyNumberFormat="1" applyFont="1" applyFill="1" applyBorder="1" applyAlignment="1">
      <alignment horizontal="right"/>
      <protection/>
    </xf>
    <xf numFmtId="172" fontId="97" fillId="34" borderId="10" xfId="0" applyNumberFormat="1" applyFont="1" applyFill="1" applyBorder="1" applyAlignment="1">
      <alignment horizontal="right"/>
    </xf>
    <xf numFmtId="173" fontId="98" fillId="3" borderId="10" xfId="35" applyNumberFormat="1" applyFont="1" applyFill="1" applyBorder="1">
      <alignment/>
      <protection/>
    </xf>
    <xf numFmtId="173" fontId="13" fillId="0" borderId="10" xfId="35" applyNumberFormat="1" applyFont="1" applyFill="1" applyBorder="1">
      <alignment/>
      <protection/>
    </xf>
    <xf numFmtId="173" fontId="99" fillId="34" borderId="10" xfId="0" applyNumberFormat="1" applyFont="1" applyFill="1" applyBorder="1" applyAlignment="1">
      <alignment/>
    </xf>
    <xf numFmtId="0" fontId="0" fillId="0" borderId="10" xfId="57" applyFont="1" applyBorder="1" applyAlignment="1">
      <alignment horizontal="right"/>
      <protection/>
    </xf>
    <xf numFmtId="0" fontId="100" fillId="35" borderId="18" xfId="57" applyFont="1" applyFill="1" applyBorder="1">
      <alignment/>
      <protection/>
    </xf>
    <xf numFmtId="0" fontId="0" fillId="35" borderId="19" xfId="57" applyFill="1" applyBorder="1">
      <alignment/>
      <protection/>
    </xf>
    <xf numFmtId="0" fontId="0" fillId="35" borderId="18" xfId="57" applyFill="1" applyBorder="1">
      <alignment/>
      <protection/>
    </xf>
    <xf numFmtId="0" fontId="0" fillId="0" borderId="0" xfId="57">
      <alignment/>
      <protection/>
    </xf>
    <xf numFmtId="173" fontId="101" fillId="35" borderId="19" xfId="57" applyNumberFormat="1" applyFont="1" applyFill="1" applyBorder="1">
      <alignment/>
      <protection/>
    </xf>
    <xf numFmtId="0" fontId="79" fillId="16" borderId="0" xfId="57" applyFont="1" applyFill="1" applyBorder="1">
      <alignment/>
      <protection/>
    </xf>
    <xf numFmtId="0" fontId="79" fillId="0" borderId="0" xfId="57" applyFont="1" applyBorder="1">
      <alignment/>
      <protection/>
    </xf>
    <xf numFmtId="0" fontId="0" fillId="0" borderId="20" xfId="57" applyFont="1" applyBorder="1" applyAlignment="1">
      <alignment horizontal="right"/>
      <protection/>
    </xf>
    <xf numFmtId="172" fontId="102" fillId="0" borderId="17" xfId="57" applyNumberFormat="1" applyFont="1" applyBorder="1">
      <alignment/>
      <protection/>
    </xf>
    <xf numFmtId="0" fontId="102" fillId="0" borderId="19" xfId="57" applyFont="1" applyBorder="1">
      <alignment/>
      <protection/>
    </xf>
    <xf numFmtId="0" fontId="102" fillId="0" borderId="18" xfId="57" applyFont="1" applyBorder="1">
      <alignment/>
      <protection/>
    </xf>
    <xf numFmtId="0" fontId="103" fillId="9" borderId="19" xfId="57" applyFont="1" applyFill="1" applyBorder="1">
      <alignment/>
      <protection/>
    </xf>
    <xf numFmtId="0" fontId="103" fillId="9" borderId="18" xfId="57" applyFont="1" applyFill="1" applyBorder="1">
      <alignment/>
      <protection/>
    </xf>
    <xf numFmtId="0" fontId="96" fillId="11" borderId="19" xfId="0" applyFont="1" applyFill="1" applyBorder="1" applyAlignment="1">
      <alignment/>
    </xf>
    <xf numFmtId="173" fontId="104" fillId="11" borderId="18" xfId="35" applyNumberFormat="1" applyFont="1" applyFill="1" applyBorder="1">
      <alignment/>
      <protection/>
    </xf>
    <xf numFmtId="0" fontId="96" fillId="9" borderId="19" xfId="0" applyFont="1" applyFill="1" applyBorder="1" applyAlignment="1">
      <alignment/>
    </xf>
    <xf numFmtId="173" fontId="96" fillId="9" borderId="18" xfId="0" applyNumberFormat="1" applyFont="1" applyFill="1" applyBorder="1" applyAlignment="1">
      <alignment/>
    </xf>
    <xf numFmtId="0" fontId="96" fillId="0" borderId="17" xfId="0" applyFont="1" applyFill="1" applyBorder="1" applyAlignment="1">
      <alignment/>
    </xf>
    <xf numFmtId="0" fontId="96" fillId="0" borderId="19" xfId="0" applyFont="1" applyFill="1" applyBorder="1" applyAlignment="1">
      <alignment/>
    </xf>
    <xf numFmtId="173" fontId="96" fillId="0" borderId="18" xfId="0" applyNumberFormat="1" applyFont="1" applyFill="1" applyBorder="1" applyAlignment="1">
      <alignment/>
    </xf>
    <xf numFmtId="0" fontId="96" fillId="0" borderId="17" xfId="0" applyFont="1" applyBorder="1" applyAlignment="1">
      <alignment/>
    </xf>
    <xf numFmtId="0" fontId="96" fillId="0" borderId="19" xfId="0" applyFont="1" applyBorder="1" applyAlignment="1">
      <alignment/>
    </xf>
    <xf numFmtId="0" fontId="96" fillId="0" borderId="18" xfId="0" applyFont="1" applyBorder="1" applyAlignment="1">
      <alignment/>
    </xf>
    <xf numFmtId="0" fontId="105" fillId="36" borderId="17" xfId="0" applyFont="1" applyFill="1" applyBorder="1" applyAlignment="1">
      <alignment/>
    </xf>
    <xf numFmtId="0" fontId="106" fillId="36" borderId="19" xfId="0" applyFont="1" applyFill="1" applyBorder="1" applyAlignment="1">
      <alignment/>
    </xf>
    <xf numFmtId="0" fontId="96" fillId="36" borderId="19" xfId="0" applyFont="1" applyFill="1" applyBorder="1" applyAlignment="1">
      <alignment/>
    </xf>
    <xf numFmtId="0" fontId="96" fillId="36" borderId="18" xfId="0" applyFont="1" applyFill="1" applyBorder="1" applyAlignment="1">
      <alignment/>
    </xf>
    <xf numFmtId="0" fontId="107" fillId="0" borderId="21" xfId="0" applyFont="1" applyBorder="1" applyAlignment="1">
      <alignment vertical="center"/>
    </xf>
    <xf numFmtId="0" fontId="108" fillId="0" borderId="22" xfId="0" applyFont="1" applyBorder="1" applyAlignment="1">
      <alignment vertical="center"/>
    </xf>
    <xf numFmtId="173" fontId="109" fillId="0" borderId="22" xfId="0" applyNumberFormat="1" applyFont="1" applyBorder="1" applyAlignment="1">
      <alignment vertical="center"/>
    </xf>
    <xf numFmtId="0" fontId="108" fillId="0" borderId="23" xfId="0" applyFont="1" applyBorder="1" applyAlignment="1">
      <alignment vertical="center"/>
    </xf>
    <xf numFmtId="0" fontId="108" fillId="0" borderId="24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110" fillId="9" borderId="17" xfId="57" applyNumberFormat="1" applyFont="1" applyFill="1" applyBorder="1">
      <alignment/>
      <protection/>
    </xf>
    <xf numFmtId="0" fontId="0" fillId="34" borderId="0" xfId="0" applyFill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 vertical="top"/>
    </xf>
    <xf numFmtId="172" fontId="23" fillId="37" borderId="10" xfId="0" applyNumberFormat="1" applyFont="1" applyFill="1" applyBorder="1" applyAlignment="1">
      <alignment horizontal="right"/>
    </xf>
    <xf numFmtId="172" fontId="23" fillId="0" borderId="10" xfId="0" applyNumberFormat="1" applyFont="1" applyBorder="1" applyAlignment="1">
      <alignment horizontal="right"/>
    </xf>
    <xf numFmtId="0" fontId="23" fillId="0" borderId="10" xfId="33" applyFont="1" applyFill="1" applyBorder="1" applyAlignment="1">
      <alignment horizontal="right"/>
      <protection/>
    </xf>
    <xf numFmtId="0" fontId="24" fillId="34" borderId="10" xfId="0" applyFont="1" applyFill="1" applyBorder="1" applyAlignment="1">
      <alignment horizontal="right"/>
    </xf>
    <xf numFmtId="0" fontId="79" fillId="0" borderId="0" xfId="0" applyFont="1" applyAlignment="1">
      <alignment/>
    </xf>
    <xf numFmtId="0" fontId="23" fillId="0" borderId="10" xfId="0" applyFont="1" applyFill="1" applyBorder="1" applyAlignment="1">
      <alignment horizontal="right"/>
    </xf>
    <xf numFmtId="0" fontId="23" fillId="37" borderId="10" xfId="0" applyFont="1" applyFill="1" applyBorder="1" applyAlignment="1">
      <alignment horizontal="right"/>
    </xf>
    <xf numFmtId="172" fontId="24" fillId="34" borderId="10" xfId="0" applyNumberFormat="1" applyFont="1" applyFill="1" applyBorder="1" applyAlignment="1">
      <alignment horizontal="right"/>
    </xf>
    <xf numFmtId="172" fontId="17" fillId="34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horizontal="right"/>
    </xf>
    <xf numFmtId="0" fontId="25" fillId="34" borderId="10" xfId="0" applyFont="1" applyFill="1" applyBorder="1" applyAlignment="1">
      <alignment horizontal="right" vertical="top"/>
    </xf>
    <xf numFmtId="0" fontId="17" fillId="34" borderId="10" xfId="0" applyFont="1" applyFill="1" applyBorder="1" applyAlignment="1">
      <alignment horizontal="right"/>
    </xf>
    <xf numFmtId="0" fontId="99" fillId="34" borderId="10" xfId="0" applyFont="1" applyFill="1" applyBorder="1" applyAlignment="1">
      <alignment horizontal="right"/>
    </xf>
    <xf numFmtId="172" fontId="99" fillId="37" borderId="10" xfId="0" applyNumberFormat="1" applyFont="1" applyFill="1" applyBorder="1" applyAlignment="1">
      <alignment/>
    </xf>
    <xf numFmtId="3" fontId="17" fillId="33" borderId="10" xfId="35" applyNumberFormat="1" applyFont="1" applyFill="1" applyBorder="1" applyAlignment="1">
      <alignment horizontal="left"/>
      <protection/>
    </xf>
    <xf numFmtId="3" fontId="18" fillId="34" borderId="10" xfId="35" applyNumberFormat="1" applyFont="1" applyFill="1" applyBorder="1" applyAlignment="1">
      <alignment/>
      <protection/>
    </xf>
    <xf numFmtId="3" fontId="18" fillId="34" borderId="10" xfId="35" applyNumberFormat="1" applyFont="1" applyFill="1" applyBorder="1" applyAlignment="1">
      <alignment horizontal="left"/>
      <protection/>
    </xf>
    <xf numFmtId="3" fontId="15" fillId="0" borderId="10" xfId="35" applyNumberFormat="1" applyFont="1" applyFill="1" applyBorder="1" applyAlignment="1">
      <alignment horizontal="right"/>
      <protection/>
    </xf>
    <xf numFmtId="3" fontId="15" fillId="3" borderId="10" xfId="35" applyNumberFormat="1" applyFont="1" applyFill="1" applyBorder="1" applyAlignment="1">
      <alignment horizontal="center"/>
      <protection/>
    </xf>
    <xf numFmtId="0" fontId="16" fillId="3" borderId="10" xfId="57" applyFont="1" applyFill="1" applyBorder="1" applyAlignment="1">
      <alignment wrapText="1"/>
      <protection/>
    </xf>
    <xf numFmtId="3" fontId="16" fillId="3" borderId="10" xfId="35" applyNumberFormat="1" applyFont="1" applyFill="1" applyBorder="1" applyAlignment="1">
      <alignment horizontal="left"/>
      <protection/>
    </xf>
    <xf numFmtId="3" fontId="15" fillId="3" borderId="10" xfId="35" applyNumberFormat="1" applyFont="1" applyFill="1" applyBorder="1" applyAlignment="1">
      <alignment horizontal="left"/>
      <protection/>
    </xf>
    <xf numFmtId="0" fontId="17" fillId="34" borderId="10" xfId="0" applyFont="1" applyFill="1" applyBorder="1" applyAlignment="1">
      <alignment horizontal="right"/>
    </xf>
    <xf numFmtId="0" fontId="10" fillId="34" borderId="10" xfId="57" applyFont="1" applyFill="1" applyBorder="1" applyAlignment="1">
      <alignment horizontal="center" wrapText="1"/>
      <protection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0" fillId="0" borderId="27" xfId="57" applyFont="1" applyBorder="1" applyAlignment="1">
      <alignment horizontal="right"/>
      <protection/>
    </xf>
    <xf numFmtId="173" fontId="100" fillId="35" borderId="28" xfId="57" applyNumberFormat="1" applyFont="1" applyFill="1" applyBorder="1">
      <alignment/>
      <protection/>
    </xf>
    <xf numFmtId="0" fontId="100" fillId="35" borderId="24" xfId="57" applyFont="1" applyFill="1" applyBorder="1">
      <alignment/>
      <protection/>
    </xf>
    <xf numFmtId="0" fontId="0" fillId="35" borderId="28" xfId="57" applyFill="1" applyBorder="1">
      <alignment/>
      <protection/>
    </xf>
    <xf numFmtId="0" fontId="0" fillId="35" borderId="24" xfId="57" applyFill="1" applyBorder="1">
      <alignment/>
      <protection/>
    </xf>
    <xf numFmtId="0" fontId="96" fillId="11" borderId="10" xfId="0" applyFont="1" applyFill="1" applyBorder="1" applyAlignment="1">
      <alignment/>
    </xf>
    <xf numFmtId="0" fontId="96" fillId="9" borderId="10" xfId="0" applyFont="1" applyFill="1" applyBorder="1" applyAlignment="1">
      <alignment/>
    </xf>
    <xf numFmtId="0" fontId="96" fillId="35" borderId="10" xfId="0" applyFont="1" applyFill="1" applyBorder="1" applyAlignment="1">
      <alignment/>
    </xf>
    <xf numFmtId="0" fontId="99" fillId="0" borderId="10" xfId="0" applyFont="1" applyBorder="1" applyAlignment="1">
      <alignment/>
    </xf>
    <xf numFmtId="0" fontId="99" fillId="34" borderId="10" xfId="0" applyFont="1" applyFill="1" applyBorder="1" applyAlignment="1">
      <alignment/>
    </xf>
    <xf numFmtId="0" fontId="111" fillId="34" borderId="10" xfId="57" applyFont="1" applyFill="1" applyBorder="1" applyAlignment="1">
      <alignment horizontal="center" wrapText="1"/>
      <protection/>
    </xf>
    <xf numFmtId="173" fontId="99" fillId="0" borderId="29" xfId="0" applyNumberFormat="1" applyFont="1" applyBorder="1" applyAlignment="1">
      <alignment/>
    </xf>
    <xf numFmtId="172" fontId="10" fillId="34" borderId="29" xfId="35" applyNumberFormat="1" applyFont="1" applyFill="1" applyBorder="1" applyAlignment="1" quotePrefix="1">
      <alignment horizontal="right"/>
      <protection/>
    </xf>
    <xf numFmtId="173" fontId="10" fillId="34" borderId="29" xfId="35" applyNumberFormat="1" applyFont="1" applyFill="1" applyBorder="1" applyAlignment="1">
      <alignment horizontal="right"/>
      <protection/>
    </xf>
    <xf numFmtId="172" fontId="97" fillId="34" borderId="29" xfId="0" applyNumberFormat="1" applyFont="1" applyFill="1" applyBorder="1" applyAlignment="1">
      <alignment horizontal="right"/>
    </xf>
    <xf numFmtId="0" fontId="97" fillId="0" borderId="10" xfId="0" applyFont="1" applyBorder="1" applyAlignment="1">
      <alignment horizontal="right"/>
    </xf>
    <xf numFmtId="0" fontId="93" fillId="38" borderId="10" xfId="0" applyFont="1" applyFill="1" applyBorder="1" applyAlignment="1">
      <alignment horizontal="right"/>
    </xf>
    <xf numFmtId="0" fontId="112" fillId="34" borderId="10" xfId="0" applyFont="1" applyFill="1" applyBorder="1" applyAlignment="1">
      <alignment horizontal="right"/>
    </xf>
    <xf numFmtId="0" fontId="112" fillId="0" borderId="10" xfId="0" applyFont="1" applyBorder="1" applyAlignment="1">
      <alignment horizontal="right"/>
    </xf>
    <xf numFmtId="0" fontId="113" fillId="34" borderId="10" xfId="0" applyFont="1" applyFill="1" applyBorder="1" applyAlignment="1">
      <alignment horizontal="right"/>
    </xf>
    <xf numFmtId="0" fontId="98" fillId="38" borderId="10" xfId="0" applyFont="1" applyFill="1" applyBorder="1" applyAlignment="1">
      <alignment horizontal="right"/>
    </xf>
    <xf numFmtId="0" fontId="19" fillId="33" borderId="30" xfId="0" applyFont="1" applyFill="1" applyBorder="1" applyAlignment="1">
      <alignment horizontal="center" vertical="top" wrapText="1"/>
    </xf>
    <xf numFmtId="3" fontId="17" fillId="0" borderId="0" xfId="35" applyNumberFormat="1" applyFont="1" applyFill="1" applyBorder="1" applyAlignment="1">
      <alignment/>
      <protection/>
    </xf>
    <xf numFmtId="0" fontId="17" fillId="0" borderId="0" xfId="36" applyFont="1" applyFill="1" applyBorder="1" applyAlignment="1">
      <alignment horizontal="center" wrapText="1"/>
      <protection/>
    </xf>
    <xf numFmtId="3" fontId="19" fillId="0" borderId="0" xfId="35" applyNumberFormat="1" applyFont="1" applyFill="1" applyBorder="1" applyAlignment="1">
      <alignment/>
      <protection/>
    </xf>
    <xf numFmtId="173" fontId="99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0" xfId="57" applyFont="1" applyBorder="1" applyAlignment="1">
      <alignment vertical="center" wrapText="1"/>
      <protection/>
    </xf>
    <xf numFmtId="0" fontId="26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17" fillId="0" borderId="10" xfId="35" applyNumberFormat="1" applyFont="1" applyFill="1" applyBorder="1" applyAlignment="1">
      <alignment horizontal="center"/>
      <protection/>
    </xf>
    <xf numFmtId="0" fontId="114" fillId="0" borderId="10" xfId="57" applyFont="1" applyBorder="1" applyAlignment="1">
      <alignment wrapText="1"/>
      <protection/>
    </xf>
    <xf numFmtId="3" fontId="17" fillId="0" borderId="10" xfId="35" applyNumberFormat="1" applyFont="1" applyFill="1" applyBorder="1" applyAlignment="1">
      <alignment horizontal="left"/>
      <protection/>
    </xf>
    <xf numFmtId="3" fontId="115" fillId="3" borderId="10" xfId="35" applyNumberFormat="1" applyFont="1" applyFill="1" applyBorder="1" applyAlignment="1">
      <alignment horizontal="center"/>
      <protection/>
    </xf>
    <xf numFmtId="0" fontId="115" fillId="3" borderId="10" xfId="57" applyFont="1" applyFill="1" applyBorder="1" applyAlignment="1">
      <alignment wrapText="1"/>
      <protection/>
    </xf>
    <xf numFmtId="3" fontId="115" fillId="3" borderId="10" xfId="35" applyNumberFormat="1" applyFont="1" applyFill="1" applyBorder="1" applyAlignment="1">
      <alignment horizontal="left"/>
      <protection/>
    </xf>
    <xf numFmtId="0" fontId="99" fillId="0" borderId="10" xfId="0" applyFont="1" applyFill="1" applyBorder="1" applyAlignment="1">
      <alignment/>
    </xf>
    <xf numFmtId="3" fontId="17" fillId="33" borderId="10" xfId="35" applyNumberFormat="1" applyFont="1" applyFill="1" applyBorder="1">
      <alignment/>
      <protection/>
    </xf>
    <xf numFmtId="0" fontId="17" fillId="0" borderId="10" xfId="57" applyFont="1" applyFill="1" applyBorder="1" applyAlignment="1">
      <alignment wrapText="1"/>
      <protection/>
    </xf>
    <xf numFmtId="172" fontId="99" fillId="34" borderId="10" xfId="0" applyNumberFormat="1" applyFont="1" applyFill="1" applyBorder="1" applyAlignment="1">
      <alignment/>
    </xf>
    <xf numFmtId="0" fontId="114" fillId="34" borderId="10" xfId="57" applyFont="1" applyFill="1" applyBorder="1" applyAlignment="1">
      <alignment horizontal="center" wrapText="1"/>
      <protection/>
    </xf>
    <xf numFmtId="0" fontId="17" fillId="0" borderId="10" xfId="57" applyFont="1" applyBorder="1" applyAlignment="1">
      <alignment wrapText="1"/>
      <protection/>
    </xf>
    <xf numFmtId="3" fontId="17" fillId="0" borderId="10" xfId="35" applyNumberFormat="1" applyFont="1" applyBorder="1" applyAlignment="1">
      <alignment horizontal="left"/>
      <protection/>
    </xf>
    <xf numFmtId="3" fontId="116" fillId="3" borderId="10" xfId="35" applyNumberFormat="1" applyFont="1" applyFill="1" applyBorder="1" applyAlignment="1">
      <alignment horizontal="center"/>
      <protection/>
    </xf>
    <xf numFmtId="3" fontId="116" fillId="3" borderId="10" xfId="35" applyNumberFormat="1" applyFont="1" applyFill="1" applyBorder="1" applyAlignment="1">
      <alignment horizontal="left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3" fontId="13" fillId="33" borderId="10" xfId="35" applyNumberFormat="1" applyFont="1" applyFill="1" applyBorder="1" applyAlignment="1">
      <alignment horizontal="left"/>
      <protection/>
    </xf>
    <xf numFmtId="0" fontId="113" fillId="0" borderId="10" xfId="57" applyFont="1" applyBorder="1" applyAlignment="1">
      <alignment wrapText="1"/>
      <protection/>
    </xf>
    <xf numFmtId="0" fontId="117" fillId="0" borderId="10" xfId="0" applyFont="1" applyFill="1" applyBorder="1" applyAlignment="1">
      <alignment/>
    </xf>
    <xf numFmtId="0" fontId="117" fillId="0" borderId="10" xfId="0" applyFont="1" applyBorder="1" applyAlignment="1">
      <alignment/>
    </xf>
    <xf numFmtId="3" fontId="17" fillId="34" borderId="35" xfId="35" applyNumberFormat="1" applyFont="1" applyFill="1" applyBorder="1" applyAlignment="1">
      <alignment horizontal="center"/>
      <protection/>
    </xf>
    <xf numFmtId="172" fontId="99" fillId="34" borderId="35" xfId="0" applyNumberFormat="1" applyFont="1" applyFill="1" applyBorder="1" applyAlignment="1">
      <alignment/>
    </xf>
    <xf numFmtId="3" fontId="17" fillId="34" borderId="16" xfId="35" applyNumberFormat="1" applyFont="1" applyFill="1" applyBorder="1" applyAlignment="1">
      <alignment/>
      <protection/>
    </xf>
    <xf numFmtId="0" fontId="17" fillId="34" borderId="32" xfId="36" applyFont="1" applyFill="1" applyBorder="1" applyAlignment="1">
      <alignment horizontal="center" wrapText="1"/>
      <protection/>
    </xf>
    <xf numFmtId="3" fontId="17" fillId="34" borderId="32" xfId="35" applyNumberFormat="1" applyFont="1" applyFill="1" applyBorder="1" applyAlignment="1">
      <alignment/>
      <protection/>
    </xf>
    <xf numFmtId="172" fontId="99" fillId="34" borderId="32" xfId="0" applyNumberFormat="1" applyFont="1" applyFill="1" applyBorder="1" applyAlignment="1">
      <alignment/>
    </xf>
    <xf numFmtId="0" fontId="0" fillId="9" borderId="0" xfId="0" applyFont="1" applyFill="1" applyAlignment="1">
      <alignment/>
    </xf>
    <xf numFmtId="0" fontId="2" fillId="9" borderId="34" xfId="0" applyFont="1" applyFill="1" applyBorder="1" applyAlignment="1">
      <alignment horizontal="center"/>
    </xf>
    <xf numFmtId="172" fontId="114" fillId="9" borderId="10" xfId="57" applyNumberFormat="1" applyFont="1" applyFill="1" applyBorder="1" applyAlignment="1">
      <alignment wrapText="1"/>
      <protection/>
    </xf>
    <xf numFmtId="172" fontId="99" fillId="9" borderId="35" xfId="0" applyNumberFormat="1" applyFont="1" applyFill="1" applyBorder="1" applyAlignment="1">
      <alignment/>
    </xf>
    <xf numFmtId="0" fontId="0" fillId="9" borderId="0" xfId="0" applyFill="1" applyAlignment="1">
      <alignment/>
    </xf>
    <xf numFmtId="172" fontId="0" fillId="0" borderId="10" xfId="0" applyNumberForma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18" fillId="0" borderId="26" xfId="0" applyFont="1" applyBorder="1" applyAlignment="1">
      <alignment horizontal="center" vertical="center" wrapText="1"/>
    </xf>
    <xf numFmtId="0" fontId="118" fillId="0" borderId="43" xfId="0" applyFont="1" applyBorder="1" applyAlignment="1">
      <alignment horizontal="center" vertical="center" wrapText="1"/>
    </xf>
    <xf numFmtId="0" fontId="118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33" borderId="25" xfId="0" applyFont="1" applyFill="1" applyBorder="1" applyAlignment="1">
      <alignment horizontal="left" vertical="top" wrapText="1"/>
    </xf>
    <xf numFmtId="0" fontId="10" fillId="33" borderId="49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top" wrapText="1"/>
    </xf>
    <xf numFmtId="0" fontId="10" fillId="33" borderId="5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47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41" xfId="0" applyFont="1" applyFill="1" applyBorder="1" applyAlignment="1">
      <alignment horizontal="center" vertical="top" wrapText="1"/>
    </xf>
    <xf numFmtId="0" fontId="10" fillId="33" borderId="42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33" borderId="51" xfId="0" applyFont="1" applyFill="1" applyBorder="1" applyAlignment="1">
      <alignment horizontal="center" vertical="top" wrapText="1"/>
    </xf>
    <xf numFmtId="0" fontId="10" fillId="33" borderId="52" xfId="0" applyFont="1" applyFill="1" applyBorder="1" applyAlignment="1">
      <alignment horizontal="center" vertical="top" wrapText="1"/>
    </xf>
    <xf numFmtId="0" fontId="68" fillId="33" borderId="53" xfId="57" applyFont="1" applyFill="1" applyBorder="1" applyAlignment="1">
      <alignment horizontal="center" vertical="center" wrapText="1"/>
      <protection/>
    </xf>
    <xf numFmtId="0" fontId="68" fillId="33" borderId="54" xfId="57" applyFont="1" applyFill="1" applyBorder="1" applyAlignment="1">
      <alignment horizontal="center" vertical="center" wrapText="1"/>
      <protection/>
    </xf>
    <xf numFmtId="0" fontId="10" fillId="0" borderId="50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33" borderId="47" xfId="34" applyFont="1" applyFill="1" applyBorder="1" applyAlignment="1">
      <alignment horizontal="center" vertical="top" wrapText="1"/>
      <protection/>
    </xf>
    <xf numFmtId="0" fontId="10" fillId="33" borderId="10" xfId="34" applyFont="1" applyFill="1" applyBorder="1" applyAlignment="1">
      <alignment horizontal="center" vertical="top" wrapText="1"/>
      <protection/>
    </xf>
    <xf numFmtId="0" fontId="10" fillId="33" borderId="22" xfId="34" applyFont="1" applyFill="1" applyBorder="1" applyAlignment="1">
      <alignment horizontal="center" vertical="top" wrapText="1"/>
      <protection/>
    </xf>
    <xf numFmtId="0" fontId="10" fillId="0" borderId="47" xfId="34" applyFont="1" applyBorder="1" applyAlignment="1">
      <alignment horizontal="center" vertical="top" wrapText="1"/>
      <protection/>
    </xf>
    <xf numFmtId="0" fontId="10" fillId="0" borderId="10" xfId="34" applyFont="1" applyBorder="1" applyAlignment="1">
      <alignment horizontal="center" vertical="top" wrapText="1"/>
      <protection/>
    </xf>
    <xf numFmtId="0" fontId="10" fillId="0" borderId="22" xfId="34" applyFont="1" applyBorder="1" applyAlignment="1">
      <alignment horizontal="center" vertical="top" wrapText="1"/>
      <protection/>
    </xf>
    <xf numFmtId="0" fontId="10" fillId="0" borderId="41" xfId="34" applyFont="1" applyBorder="1" applyAlignment="1">
      <alignment horizontal="center" vertical="top" wrapText="1"/>
      <protection/>
    </xf>
    <xf numFmtId="0" fontId="10" fillId="0" borderId="20" xfId="34" applyFont="1" applyBorder="1" applyAlignment="1">
      <alignment horizontal="center" vertical="top" wrapText="1"/>
      <protection/>
    </xf>
    <xf numFmtId="0" fontId="10" fillId="0" borderId="42" xfId="34" applyFont="1" applyBorder="1" applyAlignment="1">
      <alignment horizontal="center" vertical="top" wrapText="1"/>
      <protection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33" borderId="47" xfId="34" applyFont="1" applyFill="1" applyBorder="1" applyAlignment="1">
      <alignment horizontal="center" vertical="center" wrapText="1"/>
      <protection/>
    </xf>
    <xf numFmtId="0" fontId="10" fillId="33" borderId="10" xfId="34" applyFont="1" applyFill="1" applyBorder="1" applyAlignment="1">
      <alignment horizontal="center" vertical="center" wrapText="1"/>
      <protection/>
    </xf>
    <xf numFmtId="0" fontId="10" fillId="33" borderId="35" xfId="34" applyFont="1" applyFill="1" applyBorder="1" applyAlignment="1">
      <alignment horizontal="center" vertical="center" wrapText="1"/>
      <protection/>
    </xf>
    <xf numFmtId="0" fontId="10" fillId="0" borderId="47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 vertical="center" wrapText="1"/>
      <protection/>
    </xf>
    <xf numFmtId="0" fontId="10" fillId="0" borderId="35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10" fillId="0" borderId="57" xfId="34" applyFont="1" applyBorder="1" applyAlignment="1">
      <alignment horizontal="center" vertical="center" wrapText="1"/>
      <protection/>
    </xf>
    <xf numFmtId="0" fontId="10" fillId="0" borderId="4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172" fontId="0" fillId="0" borderId="27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9" xfId="0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Normal 4" xfId="34"/>
    <cellStyle name="Normal 4 2" xfId="35"/>
    <cellStyle name="Normal_Shee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86" zoomScaleNormal="86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5" sqref="Z5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15.7109375" style="0" customWidth="1"/>
    <col min="4" max="4" width="0.13671875" style="0" customWidth="1"/>
    <col min="5" max="5" width="11.421875" style="0" customWidth="1"/>
    <col min="6" max="6" width="11.28125" style="0" customWidth="1"/>
    <col min="7" max="7" width="10.8515625" style="0" customWidth="1"/>
    <col min="11" max="11" width="12.00390625" style="0" customWidth="1"/>
    <col min="12" max="13" width="8.421875" style="0" customWidth="1"/>
    <col min="14" max="14" width="10.140625" style="0" customWidth="1"/>
    <col min="15" max="15" width="0.2890625" style="155" customWidth="1"/>
    <col min="16" max="17" width="10.421875" style="0" customWidth="1"/>
    <col min="18" max="19" width="9.140625" style="0" customWidth="1"/>
    <col min="20" max="20" width="9.8515625" style="0" customWidth="1"/>
    <col min="22" max="22" width="11.00390625" style="0" customWidth="1"/>
    <col min="24" max="24" width="12.28125" style="0" customWidth="1"/>
    <col min="25" max="25" width="11.28125" style="203" customWidth="1"/>
    <col min="26" max="26" width="11.28125" style="0" customWidth="1"/>
  </cols>
  <sheetData>
    <row r="1" spans="1:25" ht="18.75">
      <c r="A1" s="1" t="s">
        <v>55</v>
      </c>
      <c r="B1" s="226" t="s">
        <v>174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1"/>
      <c r="V1" s="1"/>
      <c r="W1" s="1"/>
      <c r="X1" s="1"/>
      <c r="Y1" s="199"/>
    </row>
    <row r="2" spans="1:25" ht="20.25" thickBot="1">
      <c r="A2" s="1"/>
      <c r="B2" s="3" t="s">
        <v>156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3" t="s">
        <v>0</v>
      </c>
      <c r="O2" s="186"/>
      <c r="P2" s="3"/>
      <c r="Q2" s="3"/>
      <c r="R2" s="3"/>
      <c r="S2" s="3"/>
      <c r="T2" s="4"/>
      <c r="U2" s="1"/>
      <c r="V2" s="1"/>
      <c r="W2" s="1"/>
      <c r="X2" s="1"/>
      <c r="Y2" s="199"/>
    </row>
    <row r="3" spans="1:26" ht="15.75" customHeight="1" thickBot="1">
      <c r="A3" s="211" t="s">
        <v>1</v>
      </c>
      <c r="B3" s="227" t="s">
        <v>2</v>
      </c>
      <c r="C3" s="227" t="s">
        <v>3</v>
      </c>
      <c r="D3" s="224" t="s">
        <v>4</v>
      </c>
      <c r="E3" s="218" t="s">
        <v>5</v>
      </c>
      <c r="F3" s="222" t="s">
        <v>6</v>
      </c>
      <c r="G3" s="213" t="s">
        <v>7</v>
      </c>
      <c r="H3" s="205" t="s">
        <v>8</v>
      </c>
      <c r="I3" s="206"/>
      <c r="J3" s="207"/>
      <c r="K3" s="208" t="s">
        <v>9</v>
      </c>
      <c r="L3" s="210" t="s">
        <v>8</v>
      </c>
      <c r="M3" s="210"/>
      <c r="N3" s="210"/>
      <c r="O3" s="210"/>
      <c r="P3" s="210"/>
      <c r="Q3" s="210"/>
      <c r="R3" s="210"/>
      <c r="S3" s="210"/>
      <c r="T3" s="210"/>
      <c r="U3" s="211" t="s">
        <v>10</v>
      </c>
      <c r="V3" s="224" t="s">
        <v>11</v>
      </c>
      <c r="W3" s="224" t="s">
        <v>12</v>
      </c>
      <c r="X3" s="218" t="s">
        <v>13</v>
      </c>
      <c r="Y3" s="220" t="s">
        <v>180</v>
      </c>
      <c r="Z3" s="281" t="s">
        <v>182</v>
      </c>
    </row>
    <row r="4" spans="1:26" ht="108" customHeight="1" thickBot="1">
      <c r="A4" s="212"/>
      <c r="B4" s="228"/>
      <c r="C4" s="228"/>
      <c r="D4" s="225"/>
      <c r="E4" s="219"/>
      <c r="F4" s="223"/>
      <c r="G4" s="214"/>
      <c r="H4" s="159" t="s">
        <v>14</v>
      </c>
      <c r="I4" s="158" t="s">
        <v>15</v>
      </c>
      <c r="J4" s="160" t="s">
        <v>16</v>
      </c>
      <c r="K4" s="209"/>
      <c r="L4" s="161" t="s">
        <v>17</v>
      </c>
      <c r="M4" s="162" t="s">
        <v>18</v>
      </c>
      <c r="N4" s="162" t="s">
        <v>19</v>
      </c>
      <c r="O4" s="187" t="s">
        <v>20</v>
      </c>
      <c r="P4" s="162" t="s">
        <v>21</v>
      </c>
      <c r="Q4" s="162" t="s">
        <v>22</v>
      </c>
      <c r="R4" s="162" t="s">
        <v>23</v>
      </c>
      <c r="S4" s="162" t="s">
        <v>24</v>
      </c>
      <c r="T4" s="163" t="s">
        <v>25</v>
      </c>
      <c r="U4" s="212"/>
      <c r="V4" s="225"/>
      <c r="W4" s="225"/>
      <c r="X4" s="219"/>
      <c r="Y4" s="221"/>
      <c r="Z4" s="282"/>
    </row>
    <row r="5" spans="1:26" ht="43.5" customHeight="1" thickBot="1">
      <c r="A5" s="179">
        <v>1</v>
      </c>
      <c r="B5" s="180">
        <v>2</v>
      </c>
      <c r="C5" s="180">
        <v>3</v>
      </c>
      <c r="D5" s="180">
        <v>4</v>
      </c>
      <c r="E5" s="181">
        <v>5</v>
      </c>
      <c r="F5" s="180">
        <v>6</v>
      </c>
      <c r="G5" s="182" t="s">
        <v>26</v>
      </c>
      <c r="H5" s="179">
        <v>8</v>
      </c>
      <c r="I5" s="180">
        <v>9</v>
      </c>
      <c r="J5" s="183">
        <v>10</v>
      </c>
      <c r="K5" s="184" t="s">
        <v>27</v>
      </c>
      <c r="L5" s="179">
        <v>12</v>
      </c>
      <c r="M5" s="180">
        <v>13</v>
      </c>
      <c r="N5" s="180">
        <v>14</v>
      </c>
      <c r="O5" s="188">
        <v>15</v>
      </c>
      <c r="P5" s="180">
        <v>16</v>
      </c>
      <c r="Q5" s="180">
        <v>17</v>
      </c>
      <c r="R5" s="180">
        <v>18</v>
      </c>
      <c r="S5" s="180">
        <v>19</v>
      </c>
      <c r="T5" s="183">
        <v>20</v>
      </c>
      <c r="U5" s="179">
        <v>21</v>
      </c>
      <c r="V5" s="180">
        <v>22</v>
      </c>
      <c r="W5" s="180">
        <v>23</v>
      </c>
      <c r="X5" s="185" t="s">
        <v>56</v>
      </c>
      <c r="Y5" s="200">
        <v>25</v>
      </c>
      <c r="Z5" s="283" t="s">
        <v>183</v>
      </c>
    </row>
    <row r="6" spans="1:26" ht="15.75">
      <c r="A6" s="164">
        <v>1</v>
      </c>
      <c r="B6" s="165" t="s">
        <v>57</v>
      </c>
      <c r="C6" s="166" t="s">
        <v>58</v>
      </c>
      <c r="D6" s="136">
        <v>13893</v>
      </c>
      <c r="E6" s="136">
        <v>9258.5</v>
      </c>
      <c r="F6" s="136">
        <v>8596.2</v>
      </c>
      <c r="G6" s="136">
        <f>H6+I6+J6</f>
        <v>5467.5</v>
      </c>
      <c r="H6" s="136">
        <v>4353.3</v>
      </c>
      <c r="I6" s="136">
        <v>939</v>
      </c>
      <c r="J6" s="136">
        <v>175.2</v>
      </c>
      <c r="K6" s="136">
        <v>1601.6</v>
      </c>
      <c r="L6" s="136">
        <v>175</v>
      </c>
      <c r="M6" s="136">
        <v>534.1</v>
      </c>
      <c r="N6" s="136">
        <v>46.1</v>
      </c>
      <c r="O6" s="170"/>
      <c r="P6" s="136">
        <v>38.3</v>
      </c>
      <c r="Q6" s="136">
        <v>128.2</v>
      </c>
      <c r="R6" s="136">
        <v>36.5</v>
      </c>
      <c r="S6" s="136"/>
      <c r="T6" s="136">
        <f>K6-L6-M6-N6-O6-P6-Q6-R6-S6</f>
        <v>643.3999999999999</v>
      </c>
      <c r="U6" s="136"/>
      <c r="V6" s="136">
        <v>374.5</v>
      </c>
      <c r="W6" s="136">
        <f>1238.4-85.8</f>
        <v>1152.6000000000001</v>
      </c>
      <c r="X6" s="136">
        <f>F6-(G6+K6+U6+V6+W6)</f>
        <v>0</v>
      </c>
      <c r="Y6" s="201">
        <f>E6-F6</f>
        <v>662.2999999999993</v>
      </c>
      <c r="Z6" s="280">
        <f>F6/E6*100</f>
        <v>92.84657341902037</v>
      </c>
    </row>
    <row r="7" spans="1:26" ht="15.75">
      <c r="A7" s="164">
        <v>2</v>
      </c>
      <c r="B7" s="165" t="s">
        <v>59</v>
      </c>
      <c r="C7" s="166" t="s">
        <v>58</v>
      </c>
      <c r="D7" s="136">
        <v>13904</v>
      </c>
      <c r="E7" s="136">
        <v>7526.6</v>
      </c>
      <c r="F7" s="136">
        <v>6237.6</v>
      </c>
      <c r="G7" s="136">
        <f aca="true" t="shared" si="0" ref="G7:G57">H7+I7+J7</f>
        <v>3957.5</v>
      </c>
      <c r="H7" s="136">
        <v>3148.5</v>
      </c>
      <c r="I7" s="136">
        <v>681.8</v>
      </c>
      <c r="J7" s="136">
        <v>127.2</v>
      </c>
      <c r="K7" s="136">
        <v>1254.8</v>
      </c>
      <c r="L7" s="136">
        <v>81.7</v>
      </c>
      <c r="M7" s="136">
        <v>242.6</v>
      </c>
      <c r="N7" s="136">
        <v>151.5</v>
      </c>
      <c r="O7" s="170"/>
      <c r="P7" s="136">
        <v>261.8</v>
      </c>
      <c r="Q7" s="136">
        <v>26.2</v>
      </c>
      <c r="R7" s="136">
        <v>22.2</v>
      </c>
      <c r="S7" s="136"/>
      <c r="T7" s="136">
        <f aca="true" t="shared" si="1" ref="T7:T42">K7-L7-M7-N7-O7-P7-Q7-R7-S7</f>
        <v>468.79999999999984</v>
      </c>
      <c r="U7" s="136"/>
      <c r="V7" s="136">
        <v>373.2</v>
      </c>
      <c r="W7" s="136">
        <v>207.4</v>
      </c>
      <c r="X7" s="136">
        <f aca="true" t="shared" si="2" ref="X7:X42">F7-(G7+K7+U7+V7+W7)</f>
        <v>444.7000000000007</v>
      </c>
      <c r="Y7" s="201">
        <f aca="true" t="shared" si="3" ref="Y7:Y57">E7-F7</f>
        <v>1289</v>
      </c>
      <c r="Z7" s="204">
        <f aca="true" t="shared" si="4" ref="Z7:Z59">F7/E7*100</f>
        <v>82.87407328674303</v>
      </c>
    </row>
    <row r="8" spans="1:26" ht="15.75">
      <c r="A8" s="167">
        <v>3</v>
      </c>
      <c r="B8" s="168" t="s">
        <v>60</v>
      </c>
      <c r="C8" s="169" t="s">
        <v>58</v>
      </c>
      <c r="D8" s="170">
        <v>13909</v>
      </c>
      <c r="E8" s="136">
        <v>1210.5</v>
      </c>
      <c r="F8" s="136">
        <v>1136.1</v>
      </c>
      <c r="G8" s="136">
        <f t="shared" si="0"/>
        <v>888.2</v>
      </c>
      <c r="H8" s="136">
        <v>707.7</v>
      </c>
      <c r="I8" s="136">
        <v>151.8</v>
      </c>
      <c r="J8" s="136">
        <v>28.7</v>
      </c>
      <c r="K8" s="136">
        <v>108.8</v>
      </c>
      <c r="L8" s="136">
        <v>9.7</v>
      </c>
      <c r="M8" s="136">
        <v>54.7</v>
      </c>
      <c r="N8" s="136"/>
      <c r="O8" s="170"/>
      <c r="P8" s="136"/>
      <c r="Q8" s="136"/>
      <c r="R8" s="136"/>
      <c r="S8" s="136"/>
      <c r="T8" s="136">
        <f t="shared" si="1"/>
        <v>44.39999999999999</v>
      </c>
      <c r="U8" s="136"/>
      <c r="V8" s="136"/>
      <c r="W8" s="136"/>
      <c r="X8" s="136">
        <f t="shared" si="2"/>
        <v>139.0999999999999</v>
      </c>
      <c r="Y8" s="201">
        <f t="shared" si="3"/>
        <v>74.40000000000009</v>
      </c>
      <c r="Z8" s="204">
        <f t="shared" si="4"/>
        <v>93.85377942998761</v>
      </c>
    </row>
    <row r="9" spans="1:26" ht="15.75">
      <c r="A9" s="164">
        <v>4</v>
      </c>
      <c r="B9" s="165" t="s">
        <v>61</v>
      </c>
      <c r="C9" s="116" t="s">
        <v>62</v>
      </c>
      <c r="D9" s="170">
        <v>13922</v>
      </c>
      <c r="E9" s="136">
        <v>3920.8</v>
      </c>
      <c r="F9" s="136">
        <v>3813.9</v>
      </c>
      <c r="G9" s="136">
        <f t="shared" si="0"/>
        <v>2830.7999999999997</v>
      </c>
      <c r="H9" s="136">
        <v>2254.9</v>
      </c>
      <c r="I9" s="136">
        <v>485.2</v>
      </c>
      <c r="J9" s="136">
        <v>90.7</v>
      </c>
      <c r="K9" s="136">
        <v>776.5</v>
      </c>
      <c r="L9" s="136">
        <v>42.7</v>
      </c>
      <c r="M9" s="136">
        <v>287.2</v>
      </c>
      <c r="N9" s="136">
        <v>45</v>
      </c>
      <c r="O9" s="170"/>
      <c r="P9" s="136">
        <v>101</v>
      </c>
      <c r="Q9" s="136">
        <v>40.8</v>
      </c>
      <c r="R9" s="136">
        <v>21</v>
      </c>
      <c r="S9" s="136"/>
      <c r="T9" s="136">
        <f t="shared" si="1"/>
        <v>238.79999999999995</v>
      </c>
      <c r="U9" s="136"/>
      <c r="V9" s="136">
        <v>99.6</v>
      </c>
      <c r="W9" s="136">
        <v>92.3</v>
      </c>
      <c r="X9" s="136">
        <f t="shared" si="2"/>
        <v>14.700000000000273</v>
      </c>
      <c r="Y9" s="201">
        <f t="shared" si="3"/>
        <v>106.90000000000009</v>
      </c>
      <c r="Z9" s="204">
        <f t="shared" si="4"/>
        <v>97.27351560905937</v>
      </c>
    </row>
    <row r="10" spans="1:26" ht="15.75">
      <c r="A10" s="164">
        <v>5</v>
      </c>
      <c r="B10" s="165" t="s">
        <v>63</v>
      </c>
      <c r="C10" s="116" t="s">
        <v>64</v>
      </c>
      <c r="D10" s="170">
        <v>13927</v>
      </c>
      <c r="E10" s="136">
        <v>6624.1</v>
      </c>
      <c r="F10" s="136">
        <v>5590.4</v>
      </c>
      <c r="G10" s="136">
        <f t="shared" si="0"/>
        <v>3804.6</v>
      </c>
      <c r="H10" s="136">
        <v>3029.8</v>
      </c>
      <c r="I10" s="136">
        <v>652.7</v>
      </c>
      <c r="J10" s="136">
        <v>122.1</v>
      </c>
      <c r="K10" s="136">
        <v>1092.8</v>
      </c>
      <c r="L10" s="136">
        <v>63.4</v>
      </c>
      <c r="M10" s="136">
        <v>388.8</v>
      </c>
      <c r="N10" s="136">
        <v>68.7</v>
      </c>
      <c r="O10" s="170"/>
      <c r="P10" s="136">
        <v>88.8</v>
      </c>
      <c r="Q10" s="136">
        <v>38.2</v>
      </c>
      <c r="R10" s="136">
        <v>6.7</v>
      </c>
      <c r="S10" s="136"/>
      <c r="T10" s="136">
        <f t="shared" si="1"/>
        <v>438.1999999999999</v>
      </c>
      <c r="U10" s="136"/>
      <c r="V10" s="136">
        <v>194.6</v>
      </c>
      <c r="W10" s="136">
        <f>532-33.6</f>
        <v>498.4</v>
      </c>
      <c r="X10" s="136">
        <f t="shared" si="2"/>
        <v>0</v>
      </c>
      <c r="Y10" s="201">
        <f t="shared" si="3"/>
        <v>1033.7000000000007</v>
      </c>
      <c r="Z10" s="204">
        <f t="shared" si="4"/>
        <v>84.39486118868977</v>
      </c>
    </row>
    <row r="11" spans="1:26" ht="15.75">
      <c r="A11" s="164">
        <v>6</v>
      </c>
      <c r="B11" s="165" t="s">
        <v>65</v>
      </c>
      <c r="C11" s="116" t="s">
        <v>66</v>
      </c>
      <c r="D11" s="170">
        <v>13936</v>
      </c>
      <c r="E11" s="136">
        <v>4421.9</v>
      </c>
      <c r="F11" s="136">
        <v>4280.5</v>
      </c>
      <c r="G11" s="136">
        <f t="shared" si="0"/>
        <v>2633.9</v>
      </c>
      <c r="H11" s="136">
        <v>2096.4</v>
      </c>
      <c r="I11" s="136">
        <v>453</v>
      </c>
      <c r="J11" s="136">
        <v>84.5</v>
      </c>
      <c r="K11" s="136">
        <v>1151.5</v>
      </c>
      <c r="L11" s="136">
        <v>38.1</v>
      </c>
      <c r="M11" s="136">
        <v>7.6</v>
      </c>
      <c r="N11" s="136">
        <v>51.1</v>
      </c>
      <c r="O11" s="170"/>
      <c r="P11" s="136">
        <v>276.5</v>
      </c>
      <c r="Q11" s="136">
        <v>4</v>
      </c>
      <c r="R11" s="136">
        <v>14.2</v>
      </c>
      <c r="S11" s="136">
        <v>463.7</v>
      </c>
      <c r="T11" s="136">
        <f t="shared" si="1"/>
        <v>296.30000000000024</v>
      </c>
      <c r="U11" s="136"/>
      <c r="V11" s="136">
        <v>62</v>
      </c>
      <c r="W11" s="136">
        <f>456.6-23.5</f>
        <v>433.1</v>
      </c>
      <c r="X11" s="136">
        <f t="shared" si="2"/>
        <v>0</v>
      </c>
      <c r="Y11" s="201">
        <f t="shared" si="3"/>
        <v>141.39999999999964</v>
      </c>
      <c r="Z11" s="204">
        <f t="shared" si="4"/>
        <v>96.80227956308374</v>
      </c>
    </row>
    <row r="12" spans="1:26" ht="15.75">
      <c r="A12" s="164">
        <v>7</v>
      </c>
      <c r="B12" s="165" t="s">
        <v>67</v>
      </c>
      <c r="C12" s="116" t="s">
        <v>68</v>
      </c>
      <c r="D12" s="170">
        <v>13941</v>
      </c>
      <c r="E12" s="136">
        <v>4369.7</v>
      </c>
      <c r="F12" s="136">
        <v>4236.3</v>
      </c>
      <c r="G12" s="136">
        <f t="shared" si="0"/>
        <v>3265.7999999999997</v>
      </c>
      <c r="H12" s="136">
        <v>2602.7</v>
      </c>
      <c r="I12" s="136">
        <v>558.6</v>
      </c>
      <c r="J12" s="136">
        <v>104.5</v>
      </c>
      <c r="K12" s="136">
        <v>643.6</v>
      </c>
      <c r="L12" s="136">
        <v>49</v>
      </c>
      <c r="M12" s="136"/>
      <c r="N12" s="136">
        <v>71.2</v>
      </c>
      <c r="O12" s="170"/>
      <c r="P12" s="136">
        <v>26.7</v>
      </c>
      <c r="Q12" s="136">
        <v>0.2</v>
      </c>
      <c r="R12" s="136">
        <v>14.3</v>
      </c>
      <c r="S12" s="136">
        <v>247.2</v>
      </c>
      <c r="T12" s="136">
        <f t="shared" si="1"/>
        <v>235</v>
      </c>
      <c r="U12" s="136"/>
      <c r="V12" s="136">
        <v>46.1</v>
      </c>
      <c r="W12" s="136">
        <f>314.3-33.5</f>
        <v>280.8</v>
      </c>
      <c r="X12" s="136">
        <f t="shared" si="2"/>
        <v>0</v>
      </c>
      <c r="Y12" s="201">
        <f t="shared" si="3"/>
        <v>133.39999999999964</v>
      </c>
      <c r="Z12" s="204">
        <f t="shared" si="4"/>
        <v>96.94715884385656</v>
      </c>
    </row>
    <row r="13" spans="1:26" ht="15.75">
      <c r="A13" s="164">
        <v>8</v>
      </c>
      <c r="B13" s="165" t="s">
        <v>69</v>
      </c>
      <c r="C13" s="116" t="s">
        <v>70</v>
      </c>
      <c r="D13" s="170">
        <v>13942</v>
      </c>
      <c r="E13" s="136">
        <v>5830.4</v>
      </c>
      <c r="F13" s="136">
        <v>5542.5</v>
      </c>
      <c r="G13" s="136">
        <f t="shared" si="0"/>
        <v>3492.1000000000004</v>
      </c>
      <c r="H13" s="136">
        <v>2790.1</v>
      </c>
      <c r="I13" s="136">
        <v>589.2</v>
      </c>
      <c r="J13" s="136">
        <v>112.8</v>
      </c>
      <c r="K13" s="136">
        <v>1107.9</v>
      </c>
      <c r="L13" s="136">
        <v>115.9</v>
      </c>
      <c r="M13" s="136">
        <v>347</v>
      </c>
      <c r="N13" s="136">
        <v>44</v>
      </c>
      <c r="O13" s="170"/>
      <c r="P13" s="136">
        <v>72.4</v>
      </c>
      <c r="Q13" s="136">
        <v>43.6</v>
      </c>
      <c r="R13" s="136">
        <v>23.4</v>
      </c>
      <c r="S13" s="136"/>
      <c r="T13" s="136">
        <f t="shared" si="1"/>
        <v>461.60000000000014</v>
      </c>
      <c r="U13" s="136"/>
      <c r="V13" s="136">
        <v>106.5</v>
      </c>
      <c r="W13" s="136">
        <f>1059.1-223.1</f>
        <v>835.9999999999999</v>
      </c>
      <c r="X13" s="136">
        <f t="shared" si="2"/>
        <v>0</v>
      </c>
      <c r="Y13" s="201">
        <f t="shared" si="3"/>
        <v>287.89999999999964</v>
      </c>
      <c r="Z13" s="204">
        <f t="shared" si="4"/>
        <v>95.0620883644347</v>
      </c>
    </row>
    <row r="14" spans="1:26" ht="15.75">
      <c r="A14" s="164">
        <v>9</v>
      </c>
      <c r="B14" s="165" t="s">
        <v>71</v>
      </c>
      <c r="C14" s="116" t="s">
        <v>72</v>
      </c>
      <c r="D14" s="170">
        <v>13945</v>
      </c>
      <c r="E14" s="136">
        <v>2391.3</v>
      </c>
      <c r="F14" s="136">
        <v>2374.4</v>
      </c>
      <c r="G14" s="136">
        <f t="shared" si="0"/>
        <v>1689.7000000000003</v>
      </c>
      <c r="H14" s="136">
        <v>1345.4</v>
      </c>
      <c r="I14" s="136">
        <v>289.9</v>
      </c>
      <c r="J14" s="136">
        <v>54.4</v>
      </c>
      <c r="K14" s="136">
        <f>26.6+512.9-8.4</f>
        <v>531.1</v>
      </c>
      <c r="L14" s="136">
        <v>65</v>
      </c>
      <c r="M14" s="136"/>
      <c r="N14" s="136">
        <v>42.6</v>
      </c>
      <c r="O14" s="170"/>
      <c r="P14" s="136">
        <v>23</v>
      </c>
      <c r="Q14" s="136">
        <v>6.7</v>
      </c>
      <c r="R14" s="136">
        <v>4</v>
      </c>
      <c r="S14" s="136">
        <v>225.7</v>
      </c>
      <c r="T14" s="136">
        <f t="shared" si="1"/>
        <v>164.10000000000002</v>
      </c>
      <c r="U14" s="136"/>
      <c r="V14" s="136">
        <v>153.6</v>
      </c>
      <c r="W14" s="136"/>
      <c r="X14" s="136">
        <f t="shared" si="2"/>
        <v>0</v>
      </c>
      <c r="Y14" s="201">
        <f t="shared" si="3"/>
        <v>16.90000000000009</v>
      </c>
      <c r="Z14" s="204">
        <f t="shared" si="4"/>
        <v>99.29327144231172</v>
      </c>
    </row>
    <row r="15" spans="1:26" ht="15.75">
      <c r="A15" s="164">
        <v>10</v>
      </c>
      <c r="B15" s="165" t="s">
        <v>73</v>
      </c>
      <c r="C15" s="116" t="s">
        <v>74</v>
      </c>
      <c r="D15" s="170">
        <v>13975</v>
      </c>
      <c r="E15" s="136">
        <v>6254.8</v>
      </c>
      <c r="F15" s="136">
        <v>5280.3</v>
      </c>
      <c r="G15" s="136">
        <f t="shared" si="0"/>
        <v>3604.3999999999996</v>
      </c>
      <c r="H15" s="136">
        <v>2871.7</v>
      </c>
      <c r="I15" s="136">
        <v>617.2</v>
      </c>
      <c r="J15" s="136">
        <v>115.5</v>
      </c>
      <c r="K15" s="136">
        <v>1505</v>
      </c>
      <c r="L15" s="136">
        <v>88.9</v>
      </c>
      <c r="M15" s="136">
        <v>473.9</v>
      </c>
      <c r="N15" s="136">
        <v>198.6</v>
      </c>
      <c r="O15" s="170"/>
      <c r="P15" s="136">
        <v>48</v>
      </c>
      <c r="Q15" s="136">
        <v>44.5</v>
      </c>
      <c r="R15" s="136"/>
      <c r="S15" s="136"/>
      <c r="T15" s="136">
        <f t="shared" si="1"/>
        <v>651.0999999999999</v>
      </c>
      <c r="U15" s="136"/>
      <c r="V15" s="136"/>
      <c r="W15" s="136"/>
      <c r="X15" s="136">
        <f t="shared" si="2"/>
        <v>170.90000000000055</v>
      </c>
      <c r="Y15" s="201">
        <f t="shared" si="3"/>
        <v>974.5</v>
      </c>
      <c r="Z15" s="204">
        <f t="shared" si="4"/>
        <v>84.4199654665217</v>
      </c>
    </row>
    <row r="16" spans="1:26" s="99" customFormat="1" ht="15.75">
      <c r="A16" s="35">
        <v>10</v>
      </c>
      <c r="B16" s="35" t="s">
        <v>75</v>
      </c>
      <c r="C16" s="35"/>
      <c r="D16" s="35"/>
      <c r="E16" s="137">
        <f>SUM(E6:E15)</f>
        <v>51808.600000000006</v>
      </c>
      <c r="F16" s="137">
        <f aca="true" t="shared" si="5" ref="F16:Y16">SUM(F6:F15)</f>
        <v>47088.20000000001</v>
      </c>
      <c r="G16" s="137">
        <f t="shared" si="5"/>
        <v>31634.5</v>
      </c>
      <c r="H16" s="137">
        <f t="shared" si="5"/>
        <v>25200.5</v>
      </c>
      <c r="I16" s="137">
        <f t="shared" si="5"/>
        <v>5418.4</v>
      </c>
      <c r="J16" s="137">
        <f t="shared" si="5"/>
        <v>1015.5999999999999</v>
      </c>
      <c r="K16" s="137">
        <f t="shared" si="5"/>
        <v>9773.6</v>
      </c>
      <c r="L16" s="137">
        <f t="shared" si="5"/>
        <v>729.4</v>
      </c>
      <c r="M16" s="137">
        <f t="shared" si="5"/>
        <v>2335.9</v>
      </c>
      <c r="N16" s="137">
        <f t="shared" si="5"/>
        <v>718.8000000000001</v>
      </c>
      <c r="O16" s="137">
        <f t="shared" si="5"/>
        <v>0</v>
      </c>
      <c r="P16" s="137">
        <f t="shared" si="5"/>
        <v>936.5000000000001</v>
      </c>
      <c r="Q16" s="137">
        <f t="shared" si="5"/>
        <v>332.4</v>
      </c>
      <c r="R16" s="137">
        <f t="shared" si="5"/>
        <v>142.3</v>
      </c>
      <c r="S16" s="137">
        <f t="shared" si="5"/>
        <v>936.5999999999999</v>
      </c>
      <c r="T16" s="137">
        <f t="shared" si="5"/>
        <v>3641.7</v>
      </c>
      <c r="U16" s="137">
        <f t="shared" si="5"/>
        <v>0</v>
      </c>
      <c r="V16" s="137">
        <f t="shared" si="5"/>
        <v>1410.1</v>
      </c>
      <c r="W16" s="137">
        <f t="shared" si="5"/>
        <v>3500.6000000000004</v>
      </c>
      <c r="X16" s="137">
        <f t="shared" si="5"/>
        <v>769.4000000000015</v>
      </c>
      <c r="Y16" s="137">
        <f t="shared" si="5"/>
        <v>4720.4</v>
      </c>
      <c r="Z16" s="204">
        <f t="shared" si="4"/>
        <v>90.88877136228349</v>
      </c>
    </row>
    <row r="17" spans="1:26" ht="15.75">
      <c r="A17" s="164">
        <v>1</v>
      </c>
      <c r="B17" s="165" t="s">
        <v>76</v>
      </c>
      <c r="C17" s="116" t="s">
        <v>77</v>
      </c>
      <c r="D17" s="170">
        <v>13996</v>
      </c>
      <c r="E17" s="136">
        <v>2535.3</v>
      </c>
      <c r="F17" s="136">
        <v>2449.3</v>
      </c>
      <c r="G17" s="136">
        <f t="shared" si="0"/>
        <v>1316</v>
      </c>
      <c r="H17" s="136">
        <v>1048.8</v>
      </c>
      <c r="I17" s="136">
        <v>224.9</v>
      </c>
      <c r="J17" s="136">
        <v>42.3</v>
      </c>
      <c r="K17" s="136">
        <v>658.9</v>
      </c>
      <c r="L17" s="136">
        <v>21.8</v>
      </c>
      <c r="M17" s="136">
        <v>8</v>
      </c>
      <c r="N17" s="136">
        <v>140</v>
      </c>
      <c r="O17" s="170"/>
      <c r="P17" s="136">
        <v>77.9</v>
      </c>
      <c r="Q17" s="136">
        <v>0.6</v>
      </c>
      <c r="R17" s="136">
        <v>11.8</v>
      </c>
      <c r="S17" s="136">
        <v>251.6</v>
      </c>
      <c r="T17" s="136">
        <f t="shared" si="1"/>
        <v>147.20000000000002</v>
      </c>
      <c r="U17" s="136"/>
      <c r="V17" s="136">
        <v>39</v>
      </c>
      <c r="W17" s="136">
        <v>425.9</v>
      </c>
      <c r="X17" s="136">
        <f t="shared" si="2"/>
        <v>9.5</v>
      </c>
      <c r="Y17" s="201">
        <f t="shared" si="3"/>
        <v>86</v>
      </c>
      <c r="Z17" s="204">
        <f t="shared" si="4"/>
        <v>96.60789650140022</v>
      </c>
    </row>
    <row r="18" spans="1:26" ht="15.75">
      <c r="A18" s="164">
        <v>2</v>
      </c>
      <c r="B18" s="165" t="s">
        <v>78</v>
      </c>
      <c r="C18" s="116" t="s">
        <v>79</v>
      </c>
      <c r="D18" s="170">
        <v>13918</v>
      </c>
      <c r="E18" s="136">
        <v>5495.8</v>
      </c>
      <c r="F18" s="136">
        <v>5322.5</v>
      </c>
      <c r="G18" s="136">
        <f t="shared" si="0"/>
        <v>2443.1</v>
      </c>
      <c r="H18" s="136">
        <v>1938.2</v>
      </c>
      <c r="I18" s="136">
        <v>425.8</v>
      </c>
      <c r="J18" s="136">
        <v>79.1</v>
      </c>
      <c r="K18" s="136">
        <v>804.7</v>
      </c>
      <c r="L18" s="136">
        <v>91.1</v>
      </c>
      <c r="M18" s="136">
        <v>439</v>
      </c>
      <c r="N18" s="136">
        <v>13.1</v>
      </c>
      <c r="O18" s="170"/>
      <c r="P18" s="136">
        <v>30</v>
      </c>
      <c r="Q18" s="136">
        <v>33.3</v>
      </c>
      <c r="R18" s="136">
        <v>16.8</v>
      </c>
      <c r="S18" s="136"/>
      <c r="T18" s="136">
        <f t="shared" si="1"/>
        <v>181.39999999999998</v>
      </c>
      <c r="U18" s="136"/>
      <c r="V18" s="136">
        <v>51</v>
      </c>
      <c r="W18" s="136">
        <v>859.7</v>
      </c>
      <c r="X18" s="136">
        <f t="shared" si="2"/>
        <v>1164</v>
      </c>
      <c r="Y18" s="201">
        <f t="shared" si="3"/>
        <v>173.30000000000018</v>
      </c>
      <c r="Z18" s="204">
        <f t="shared" si="4"/>
        <v>96.84668292150369</v>
      </c>
    </row>
    <row r="19" spans="1:26" ht="15.75">
      <c r="A19" s="164">
        <v>3</v>
      </c>
      <c r="B19" s="165" t="s">
        <v>80</v>
      </c>
      <c r="C19" s="116" t="s">
        <v>81</v>
      </c>
      <c r="D19" s="170">
        <v>13995</v>
      </c>
      <c r="E19" s="136">
        <v>2594.5</v>
      </c>
      <c r="F19" s="136">
        <v>2200.4</v>
      </c>
      <c r="G19" s="136">
        <f t="shared" si="0"/>
        <v>1429.7</v>
      </c>
      <c r="H19" s="136">
        <v>1143.3</v>
      </c>
      <c r="I19" s="136">
        <v>241.2</v>
      </c>
      <c r="J19" s="136">
        <v>45.2</v>
      </c>
      <c r="K19" s="136">
        <v>436.9</v>
      </c>
      <c r="L19" s="136">
        <v>32.3</v>
      </c>
      <c r="M19" s="136">
        <v>1.5</v>
      </c>
      <c r="N19" s="136">
        <v>38.3</v>
      </c>
      <c r="O19" s="170"/>
      <c r="P19" s="136">
        <v>58.6</v>
      </c>
      <c r="Q19" s="136"/>
      <c r="R19" s="136">
        <v>8.7</v>
      </c>
      <c r="S19" s="136">
        <v>102.3</v>
      </c>
      <c r="T19" s="136">
        <f t="shared" si="1"/>
        <v>195.19999999999993</v>
      </c>
      <c r="U19" s="136"/>
      <c r="V19" s="136">
        <v>263.6</v>
      </c>
      <c r="W19" s="136">
        <v>62.9</v>
      </c>
      <c r="X19" s="136">
        <f t="shared" si="2"/>
        <v>7.300000000000182</v>
      </c>
      <c r="Y19" s="201">
        <f t="shared" si="3"/>
        <v>394.0999999999999</v>
      </c>
      <c r="Z19" s="204">
        <f t="shared" si="4"/>
        <v>84.81017537097706</v>
      </c>
    </row>
    <row r="20" spans="1:26" ht="15.75">
      <c r="A20" s="164">
        <v>4</v>
      </c>
      <c r="B20" s="165" t="s">
        <v>82</v>
      </c>
      <c r="C20" s="116" t="s">
        <v>83</v>
      </c>
      <c r="D20" s="170">
        <v>13994</v>
      </c>
      <c r="E20" s="136">
        <v>2185.9</v>
      </c>
      <c r="F20" s="136">
        <v>2136.2</v>
      </c>
      <c r="G20" s="136">
        <f t="shared" si="0"/>
        <v>1308.6</v>
      </c>
      <c r="H20" s="136">
        <v>1042.1</v>
      </c>
      <c r="I20" s="136">
        <v>224.1</v>
      </c>
      <c r="J20" s="136">
        <v>42.4</v>
      </c>
      <c r="K20" s="136">
        <f>696.8-110.8</f>
        <v>586</v>
      </c>
      <c r="L20" s="136">
        <v>25</v>
      </c>
      <c r="M20" s="136">
        <v>315.5</v>
      </c>
      <c r="N20" s="136">
        <v>28.2</v>
      </c>
      <c r="O20" s="170"/>
      <c r="P20" s="136">
        <v>40</v>
      </c>
      <c r="Q20" s="136">
        <v>32.2</v>
      </c>
      <c r="R20" s="136">
        <v>14.3</v>
      </c>
      <c r="S20" s="136"/>
      <c r="T20" s="136">
        <f t="shared" si="1"/>
        <v>130.8</v>
      </c>
      <c r="U20" s="136"/>
      <c r="V20" s="136">
        <v>48</v>
      </c>
      <c r="W20" s="136">
        <v>193.6</v>
      </c>
      <c r="X20" s="136">
        <f t="shared" si="2"/>
        <v>0</v>
      </c>
      <c r="Y20" s="201">
        <f t="shared" si="3"/>
        <v>49.70000000000027</v>
      </c>
      <c r="Z20" s="204">
        <f t="shared" si="4"/>
        <v>97.72633697790383</v>
      </c>
    </row>
    <row r="21" spans="1:26" ht="15.75">
      <c r="A21" s="164">
        <v>5</v>
      </c>
      <c r="B21" s="165" t="s">
        <v>84</v>
      </c>
      <c r="C21" s="116" t="s">
        <v>85</v>
      </c>
      <c r="D21" s="170">
        <v>13997</v>
      </c>
      <c r="E21" s="136">
        <v>2802.4</v>
      </c>
      <c r="F21" s="136">
        <v>2747.5</v>
      </c>
      <c r="G21" s="136">
        <f t="shared" si="0"/>
        <v>1706.8000000000002</v>
      </c>
      <c r="H21" s="136">
        <v>1359.4</v>
      </c>
      <c r="I21" s="136">
        <v>292.4</v>
      </c>
      <c r="J21" s="136">
        <v>55</v>
      </c>
      <c r="K21" s="136">
        <v>541.6</v>
      </c>
      <c r="L21" s="136">
        <v>35.5</v>
      </c>
      <c r="M21" s="136">
        <v>3</v>
      </c>
      <c r="N21" s="136">
        <v>81.3</v>
      </c>
      <c r="O21" s="170"/>
      <c r="P21" s="136">
        <v>56.9</v>
      </c>
      <c r="Q21" s="136">
        <v>4.3</v>
      </c>
      <c r="R21" s="136">
        <v>3.4</v>
      </c>
      <c r="S21" s="136">
        <v>170.9</v>
      </c>
      <c r="T21" s="136">
        <f t="shared" si="1"/>
        <v>186.30000000000004</v>
      </c>
      <c r="U21" s="136"/>
      <c r="V21" s="136">
        <v>65</v>
      </c>
      <c r="W21" s="136">
        <v>417.9</v>
      </c>
      <c r="X21" s="136">
        <f t="shared" si="2"/>
        <v>16.199999999999818</v>
      </c>
      <c r="Y21" s="201">
        <f t="shared" si="3"/>
        <v>54.90000000000009</v>
      </c>
      <c r="Z21" s="204">
        <f t="shared" si="4"/>
        <v>98.0409648872395</v>
      </c>
    </row>
    <row r="22" spans="1:26" ht="15.75">
      <c r="A22" s="164">
        <v>6</v>
      </c>
      <c r="B22" s="165" t="s">
        <v>86</v>
      </c>
      <c r="C22" s="116" t="s">
        <v>87</v>
      </c>
      <c r="D22" s="170">
        <v>13999</v>
      </c>
      <c r="E22" s="136">
        <v>3791.3</v>
      </c>
      <c r="F22" s="136">
        <v>3500.3</v>
      </c>
      <c r="G22" s="136">
        <f t="shared" si="0"/>
        <v>2041.4</v>
      </c>
      <c r="H22" s="136">
        <v>1627.4</v>
      </c>
      <c r="I22" s="136">
        <v>348.7</v>
      </c>
      <c r="J22" s="136">
        <v>65.3</v>
      </c>
      <c r="K22" s="136">
        <f>1071.9-71.6</f>
        <v>1000.3000000000001</v>
      </c>
      <c r="L22" s="136">
        <v>68.6</v>
      </c>
      <c r="M22" s="136">
        <v>370</v>
      </c>
      <c r="N22" s="136">
        <v>155.5</v>
      </c>
      <c r="O22" s="170"/>
      <c r="P22" s="136">
        <v>124.8</v>
      </c>
      <c r="Q22" s="136">
        <v>34.4</v>
      </c>
      <c r="R22" s="136">
        <v>11.4</v>
      </c>
      <c r="S22" s="136"/>
      <c r="T22" s="136">
        <f t="shared" si="1"/>
        <v>235.60000000000002</v>
      </c>
      <c r="U22" s="136">
        <v>285</v>
      </c>
      <c r="V22" s="136">
        <v>173.6</v>
      </c>
      <c r="W22" s="136"/>
      <c r="X22" s="136">
        <f t="shared" si="2"/>
        <v>0</v>
      </c>
      <c r="Y22" s="201">
        <f t="shared" si="3"/>
        <v>291</v>
      </c>
      <c r="Z22" s="204">
        <f t="shared" si="4"/>
        <v>92.32453248226203</v>
      </c>
    </row>
    <row r="23" spans="1:26" ht="15.75">
      <c r="A23" s="164">
        <v>7</v>
      </c>
      <c r="B23" s="165" t="s">
        <v>88</v>
      </c>
      <c r="C23" s="116" t="s">
        <v>89</v>
      </c>
      <c r="D23" s="170">
        <v>14005</v>
      </c>
      <c r="E23" s="136">
        <v>1986.5</v>
      </c>
      <c r="F23" s="136">
        <v>1922.1</v>
      </c>
      <c r="G23" s="136">
        <f t="shared" si="0"/>
        <v>1287.7999999999997</v>
      </c>
      <c r="H23" s="136">
        <v>1025.6</v>
      </c>
      <c r="I23" s="136">
        <v>220.6</v>
      </c>
      <c r="J23" s="136">
        <v>41.6</v>
      </c>
      <c r="K23" s="136">
        <v>473.8</v>
      </c>
      <c r="L23" s="136">
        <v>40.1</v>
      </c>
      <c r="M23" s="136">
        <v>139.7</v>
      </c>
      <c r="N23" s="136">
        <v>17</v>
      </c>
      <c r="O23" s="170"/>
      <c r="P23" s="136">
        <v>94.2</v>
      </c>
      <c r="Q23" s="136">
        <v>37</v>
      </c>
      <c r="R23" s="136">
        <v>14.7</v>
      </c>
      <c r="S23" s="136"/>
      <c r="T23" s="136">
        <f t="shared" si="1"/>
        <v>131.10000000000002</v>
      </c>
      <c r="U23" s="136"/>
      <c r="V23" s="136">
        <v>152.5</v>
      </c>
      <c r="W23" s="136"/>
      <c r="X23" s="136">
        <f t="shared" si="2"/>
        <v>8.000000000000227</v>
      </c>
      <c r="Y23" s="201">
        <f t="shared" si="3"/>
        <v>64.40000000000009</v>
      </c>
      <c r="Z23" s="204">
        <f t="shared" si="4"/>
        <v>96.7581172917191</v>
      </c>
    </row>
    <row r="24" spans="1:26" ht="15.75">
      <c r="A24" s="164">
        <v>8</v>
      </c>
      <c r="B24" s="165" t="s">
        <v>90</v>
      </c>
      <c r="C24" s="116" t="s">
        <v>91</v>
      </c>
      <c r="D24" s="170">
        <v>14048</v>
      </c>
      <c r="E24" s="136">
        <v>1865.5</v>
      </c>
      <c r="F24" s="136">
        <v>1787.9</v>
      </c>
      <c r="G24" s="136">
        <f t="shared" si="0"/>
        <v>1184.2</v>
      </c>
      <c r="H24" s="136">
        <v>943.6</v>
      </c>
      <c r="I24" s="136">
        <v>202.6</v>
      </c>
      <c r="J24" s="136">
        <v>38</v>
      </c>
      <c r="K24" s="136">
        <v>413.2</v>
      </c>
      <c r="L24" s="136">
        <v>38.3</v>
      </c>
      <c r="M24" s="136">
        <v>2.5</v>
      </c>
      <c r="N24" s="136">
        <v>22.9</v>
      </c>
      <c r="O24" s="170"/>
      <c r="P24" s="136">
        <v>34.4</v>
      </c>
      <c r="Q24" s="136">
        <v>2.4</v>
      </c>
      <c r="R24" s="136">
        <v>5.6</v>
      </c>
      <c r="S24" s="136">
        <v>164.1</v>
      </c>
      <c r="T24" s="136">
        <f t="shared" si="1"/>
        <v>143.00000000000003</v>
      </c>
      <c r="U24" s="136"/>
      <c r="V24" s="136">
        <v>156</v>
      </c>
      <c r="W24" s="136">
        <v>30</v>
      </c>
      <c r="X24" s="136">
        <f t="shared" si="2"/>
        <v>4.5</v>
      </c>
      <c r="Y24" s="201">
        <f t="shared" si="3"/>
        <v>77.59999999999991</v>
      </c>
      <c r="Z24" s="204">
        <f t="shared" si="4"/>
        <v>95.84025730367193</v>
      </c>
    </row>
    <row r="25" spans="1:26" ht="15.75">
      <c r="A25" s="164">
        <v>9</v>
      </c>
      <c r="B25" s="165" t="s">
        <v>92</v>
      </c>
      <c r="C25" s="116" t="s">
        <v>93</v>
      </c>
      <c r="D25" s="170">
        <v>14019</v>
      </c>
      <c r="E25" s="136">
        <v>1919.4</v>
      </c>
      <c r="F25" s="136">
        <v>1849.8</v>
      </c>
      <c r="G25" s="136">
        <f t="shared" si="0"/>
        <v>1327.1999999999998</v>
      </c>
      <c r="H25" s="136">
        <v>1056.6</v>
      </c>
      <c r="I25" s="136">
        <v>228.3</v>
      </c>
      <c r="J25" s="136">
        <v>42.3</v>
      </c>
      <c r="K25" s="136">
        <v>393</v>
      </c>
      <c r="L25" s="136">
        <v>13.5</v>
      </c>
      <c r="M25" s="136">
        <v>5.9</v>
      </c>
      <c r="N25" s="136">
        <v>30</v>
      </c>
      <c r="O25" s="170"/>
      <c r="P25" s="136">
        <v>19.9</v>
      </c>
      <c r="Q25" s="136"/>
      <c r="R25" s="136">
        <v>6.5</v>
      </c>
      <c r="S25" s="136">
        <v>150</v>
      </c>
      <c r="T25" s="136">
        <f t="shared" si="1"/>
        <v>167.20000000000005</v>
      </c>
      <c r="U25" s="136"/>
      <c r="V25" s="136">
        <v>116.1</v>
      </c>
      <c r="W25" s="136"/>
      <c r="X25" s="136">
        <f t="shared" si="2"/>
        <v>13.500000000000227</v>
      </c>
      <c r="Y25" s="201">
        <f t="shared" si="3"/>
        <v>69.60000000000014</v>
      </c>
      <c r="Z25" s="204">
        <f t="shared" si="4"/>
        <v>96.37386683338542</v>
      </c>
    </row>
    <row r="26" spans="1:26" ht="15.75">
      <c r="A26" s="164">
        <v>10</v>
      </c>
      <c r="B26" s="165" t="s">
        <v>94</v>
      </c>
      <c r="C26" s="116" t="s">
        <v>64</v>
      </c>
      <c r="D26" s="170">
        <v>14015</v>
      </c>
      <c r="E26" s="136">
        <v>1935.7</v>
      </c>
      <c r="F26" s="136">
        <v>1776.5</v>
      </c>
      <c r="G26" s="136">
        <f t="shared" si="0"/>
        <v>1176.1</v>
      </c>
      <c r="H26" s="136">
        <v>937.5</v>
      </c>
      <c r="I26" s="136">
        <v>200.8</v>
      </c>
      <c r="J26" s="136">
        <v>37.8</v>
      </c>
      <c r="K26" s="136">
        <v>444.2</v>
      </c>
      <c r="L26" s="136">
        <v>42.9</v>
      </c>
      <c r="M26" s="136">
        <v>242.2</v>
      </c>
      <c r="N26" s="136">
        <v>16.5</v>
      </c>
      <c r="O26" s="170"/>
      <c r="P26" s="136">
        <v>18.5</v>
      </c>
      <c r="Q26" s="136">
        <v>25.2</v>
      </c>
      <c r="R26" s="136">
        <v>3.4</v>
      </c>
      <c r="S26" s="136"/>
      <c r="T26" s="136">
        <f t="shared" si="1"/>
        <v>95.50000000000001</v>
      </c>
      <c r="U26" s="136"/>
      <c r="V26" s="136">
        <v>150.3</v>
      </c>
      <c r="W26" s="136"/>
      <c r="X26" s="136">
        <f t="shared" si="2"/>
        <v>5.900000000000091</v>
      </c>
      <c r="Y26" s="201">
        <f t="shared" si="3"/>
        <v>159.20000000000005</v>
      </c>
      <c r="Z26" s="204">
        <f t="shared" si="4"/>
        <v>91.77558505966833</v>
      </c>
    </row>
    <row r="27" spans="1:26" ht="15.75">
      <c r="A27" s="164">
        <v>11</v>
      </c>
      <c r="B27" s="168" t="s">
        <v>95</v>
      </c>
      <c r="C27" s="169" t="s">
        <v>64</v>
      </c>
      <c r="D27" s="170">
        <v>14130</v>
      </c>
      <c r="E27" s="136">
        <v>1423.9</v>
      </c>
      <c r="F27" s="136">
        <v>1324.8</v>
      </c>
      <c r="G27" s="136">
        <f t="shared" si="0"/>
        <v>957.0999999999999</v>
      </c>
      <c r="H27" s="136">
        <v>761.8</v>
      </c>
      <c r="I27" s="136">
        <v>164.5</v>
      </c>
      <c r="J27" s="136">
        <v>30.8</v>
      </c>
      <c r="K27" s="136">
        <v>244.3</v>
      </c>
      <c r="L27" s="136">
        <v>25.8</v>
      </c>
      <c r="M27" s="136">
        <v>3.5</v>
      </c>
      <c r="N27" s="136">
        <v>12.9</v>
      </c>
      <c r="O27" s="170"/>
      <c r="P27" s="136">
        <v>36.8</v>
      </c>
      <c r="Q27" s="136">
        <v>1.6</v>
      </c>
      <c r="R27" s="136">
        <v>1.9</v>
      </c>
      <c r="S27" s="136">
        <v>73.7</v>
      </c>
      <c r="T27" s="136">
        <f t="shared" si="1"/>
        <v>88.10000000000001</v>
      </c>
      <c r="U27" s="136"/>
      <c r="V27" s="136">
        <v>119.3</v>
      </c>
      <c r="W27" s="136"/>
      <c r="X27" s="136">
        <f t="shared" si="2"/>
        <v>4.100000000000136</v>
      </c>
      <c r="Y27" s="201">
        <f t="shared" si="3"/>
        <v>99.10000000000014</v>
      </c>
      <c r="Z27" s="204">
        <f t="shared" si="4"/>
        <v>93.04024158999928</v>
      </c>
    </row>
    <row r="28" spans="1:26" ht="15.75">
      <c r="A28" s="164">
        <v>12</v>
      </c>
      <c r="B28" s="165" t="s">
        <v>96</v>
      </c>
      <c r="C28" s="116" t="s">
        <v>97</v>
      </c>
      <c r="D28" s="170">
        <v>14043</v>
      </c>
      <c r="E28" s="136">
        <v>2478.4</v>
      </c>
      <c r="F28" s="136">
        <v>2299.2</v>
      </c>
      <c r="G28" s="136">
        <f t="shared" si="0"/>
        <v>1311.1999999999998</v>
      </c>
      <c r="H28" s="136">
        <v>1044.8</v>
      </c>
      <c r="I28" s="136">
        <v>224.3</v>
      </c>
      <c r="J28" s="136">
        <v>42.1</v>
      </c>
      <c r="K28" s="136">
        <v>807.9</v>
      </c>
      <c r="L28" s="136">
        <v>43.7</v>
      </c>
      <c r="M28" s="136"/>
      <c r="N28" s="136">
        <v>27.1</v>
      </c>
      <c r="O28" s="170"/>
      <c r="P28" s="136">
        <v>370.6</v>
      </c>
      <c r="Q28" s="136">
        <v>3.9</v>
      </c>
      <c r="R28" s="136">
        <v>4.1</v>
      </c>
      <c r="S28" s="136">
        <v>176.5</v>
      </c>
      <c r="T28" s="136">
        <f t="shared" si="1"/>
        <v>181.9999999999999</v>
      </c>
      <c r="U28" s="136"/>
      <c r="V28" s="136">
        <v>166.3</v>
      </c>
      <c r="W28" s="136"/>
      <c r="X28" s="136">
        <f t="shared" si="2"/>
        <v>13.799999999999727</v>
      </c>
      <c r="Y28" s="201">
        <f t="shared" si="3"/>
        <v>179.20000000000027</v>
      </c>
      <c r="Z28" s="204">
        <f t="shared" si="4"/>
        <v>92.76952872821174</v>
      </c>
    </row>
    <row r="29" spans="1:26" ht="15.75">
      <c r="A29" s="164">
        <v>13</v>
      </c>
      <c r="B29" s="165" t="s">
        <v>98</v>
      </c>
      <c r="C29" s="116" t="s">
        <v>99</v>
      </c>
      <c r="D29" s="170">
        <v>14050</v>
      </c>
      <c r="E29" s="136">
        <v>1956</v>
      </c>
      <c r="F29" s="136">
        <v>1811.5</v>
      </c>
      <c r="G29" s="136">
        <f t="shared" si="0"/>
        <v>1350.8000000000002</v>
      </c>
      <c r="H29" s="136">
        <v>1076.5</v>
      </c>
      <c r="I29" s="136">
        <v>230.9</v>
      </c>
      <c r="J29" s="136">
        <v>43.4</v>
      </c>
      <c r="K29" s="136">
        <f>402.6-66.5</f>
        <v>336.1</v>
      </c>
      <c r="L29" s="136">
        <v>33.7</v>
      </c>
      <c r="M29" s="136">
        <v>0.5</v>
      </c>
      <c r="N29" s="136">
        <v>17.7</v>
      </c>
      <c r="O29" s="170"/>
      <c r="P29" s="136">
        <v>22</v>
      </c>
      <c r="Q29" s="136">
        <v>2</v>
      </c>
      <c r="R29" s="136">
        <v>15.7</v>
      </c>
      <c r="S29" s="136">
        <v>157</v>
      </c>
      <c r="T29" s="136">
        <f t="shared" si="1"/>
        <v>87.50000000000006</v>
      </c>
      <c r="U29" s="136"/>
      <c r="V29" s="136">
        <v>77</v>
      </c>
      <c r="W29" s="136">
        <v>47.6</v>
      </c>
      <c r="X29" s="136">
        <f t="shared" si="2"/>
        <v>0</v>
      </c>
      <c r="Y29" s="201">
        <f t="shared" si="3"/>
        <v>144.5</v>
      </c>
      <c r="Z29" s="204">
        <f t="shared" si="4"/>
        <v>92.61247443762781</v>
      </c>
    </row>
    <row r="30" spans="1:26" ht="15.75">
      <c r="A30" s="164">
        <v>14</v>
      </c>
      <c r="B30" s="165" t="s">
        <v>100</v>
      </c>
      <c r="C30" s="116" t="s">
        <v>101</v>
      </c>
      <c r="D30" s="170">
        <v>14060</v>
      </c>
      <c r="E30" s="136">
        <v>2636.9</v>
      </c>
      <c r="F30" s="136">
        <v>2590.8</v>
      </c>
      <c r="G30" s="136">
        <f t="shared" si="0"/>
        <v>1786.8999999999999</v>
      </c>
      <c r="H30" s="136">
        <v>1423.3</v>
      </c>
      <c r="I30" s="136">
        <v>305.5</v>
      </c>
      <c r="J30" s="136">
        <v>58.1</v>
      </c>
      <c r="K30" s="136">
        <v>689.5</v>
      </c>
      <c r="L30" s="136">
        <v>35.6</v>
      </c>
      <c r="M30" s="136">
        <v>227.1</v>
      </c>
      <c r="N30" s="136">
        <v>47.3</v>
      </c>
      <c r="O30" s="170"/>
      <c r="P30" s="136">
        <v>98.8</v>
      </c>
      <c r="Q30" s="136">
        <v>40.6</v>
      </c>
      <c r="R30" s="136">
        <v>22.3</v>
      </c>
      <c r="S30" s="136"/>
      <c r="T30" s="136">
        <f t="shared" si="1"/>
        <v>217.79999999999993</v>
      </c>
      <c r="U30" s="136"/>
      <c r="V30" s="136">
        <v>108.7</v>
      </c>
      <c r="W30" s="136"/>
      <c r="X30" s="136">
        <f t="shared" si="2"/>
        <v>5.700000000000728</v>
      </c>
      <c r="Y30" s="201">
        <f t="shared" si="3"/>
        <v>46.09999999999991</v>
      </c>
      <c r="Z30" s="204">
        <f t="shared" si="4"/>
        <v>98.25173499184649</v>
      </c>
    </row>
    <row r="31" spans="1:26" ht="15.75">
      <c r="A31" s="164">
        <v>15</v>
      </c>
      <c r="B31" s="165" t="s">
        <v>102</v>
      </c>
      <c r="C31" s="116" t="s">
        <v>103</v>
      </c>
      <c r="D31" s="170">
        <v>14064</v>
      </c>
      <c r="E31" s="136">
        <v>2829</v>
      </c>
      <c r="F31" s="136">
        <v>2731.2</v>
      </c>
      <c r="G31" s="136">
        <f t="shared" si="0"/>
        <v>2050.8</v>
      </c>
      <c r="H31" s="136">
        <v>1634.9</v>
      </c>
      <c r="I31" s="136">
        <v>350.8</v>
      </c>
      <c r="J31" s="136">
        <v>65.1</v>
      </c>
      <c r="K31" s="136">
        <v>529.9</v>
      </c>
      <c r="L31" s="136">
        <v>85</v>
      </c>
      <c r="M31" s="136">
        <v>45.2</v>
      </c>
      <c r="N31" s="136">
        <v>45.7</v>
      </c>
      <c r="O31" s="170"/>
      <c r="P31" s="136">
        <v>36</v>
      </c>
      <c r="Q31" s="136">
        <v>3.9</v>
      </c>
      <c r="R31" s="136">
        <v>11.4</v>
      </c>
      <c r="S31" s="136">
        <v>92.5</v>
      </c>
      <c r="T31" s="136">
        <f t="shared" si="1"/>
        <v>210.20000000000005</v>
      </c>
      <c r="U31" s="136"/>
      <c r="V31" s="136">
        <v>142.1</v>
      </c>
      <c r="W31" s="136"/>
      <c r="X31" s="136">
        <f>F31-(G31+K31+U31+V31+W31)</f>
        <v>8.399999999999636</v>
      </c>
      <c r="Y31" s="201">
        <f t="shared" si="3"/>
        <v>97.80000000000018</v>
      </c>
      <c r="Z31" s="204">
        <f t="shared" si="4"/>
        <v>96.54294803817602</v>
      </c>
    </row>
    <row r="32" spans="1:26" ht="15.75">
      <c r="A32" s="164">
        <v>16</v>
      </c>
      <c r="B32" s="165" t="s">
        <v>104</v>
      </c>
      <c r="C32" s="116" t="s">
        <v>105</v>
      </c>
      <c r="D32" s="170">
        <v>14066</v>
      </c>
      <c r="E32" s="136">
        <v>1766.8</v>
      </c>
      <c r="F32" s="136">
        <v>1685.9</v>
      </c>
      <c r="G32" s="136">
        <f t="shared" si="0"/>
        <v>1268.8</v>
      </c>
      <c r="H32" s="136">
        <v>1011.7</v>
      </c>
      <c r="I32" s="136">
        <v>216.5</v>
      </c>
      <c r="J32" s="136">
        <v>40.6</v>
      </c>
      <c r="K32" s="136">
        <v>334.9</v>
      </c>
      <c r="L32" s="136">
        <v>16.8</v>
      </c>
      <c r="M32" s="136">
        <v>169.9</v>
      </c>
      <c r="N32" s="136">
        <v>6.1</v>
      </c>
      <c r="O32" s="170"/>
      <c r="P32" s="136">
        <v>1.2</v>
      </c>
      <c r="Q32" s="136">
        <v>24.6</v>
      </c>
      <c r="R32" s="136">
        <v>2</v>
      </c>
      <c r="S32" s="136"/>
      <c r="T32" s="136">
        <f t="shared" si="1"/>
        <v>114.29999999999998</v>
      </c>
      <c r="U32" s="136"/>
      <c r="V32" s="136">
        <v>5.1</v>
      </c>
      <c r="W32" s="136">
        <v>75.5</v>
      </c>
      <c r="X32" s="136">
        <f t="shared" si="2"/>
        <v>1.6000000000003638</v>
      </c>
      <c r="Y32" s="201">
        <f t="shared" si="3"/>
        <v>80.89999999999986</v>
      </c>
      <c r="Z32" s="204">
        <f t="shared" si="4"/>
        <v>95.42110029431741</v>
      </c>
    </row>
    <row r="33" spans="1:26" ht="15.75">
      <c r="A33" s="164">
        <v>17</v>
      </c>
      <c r="B33" s="171" t="s">
        <v>106</v>
      </c>
      <c r="C33" s="166" t="s">
        <v>58</v>
      </c>
      <c r="D33" s="170">
        <v>13991</v>
      </c>
      <c r="E33" s="136">
        <v>2958.5</v>
      </c>
      <c r="F33" s="136">
        <v>2627.7</v>
      </c>
      <c r="G33" s="136">
        <f t="shared" si="0"/>
        <v>1647.2</v>
      </c>
      <c r="H33" s="136">
        <v>1313.2</v>
      </c>
      <c r="I33" s="136">
        <v>281.8</v>
      </c>
      <c r="J33" s="136">
        <v>52.2</v>
      </c>
      <c r="K33" s="136">
        <v>784.3</v>
      </c>
      <c r="L33" s="136">
        <v>78.5</v>
      </c>
      <c r="M33" s="136">
        <v>293</v>
      </c>
      <c r="N33" s="136">
        <v>68.5</v>
      </c>
      <c r="O33" s="170"/>
      <c r="P33" s="136">
        <v>25</v>
      </c>
      <c r="Q33" s="136">
        <v>79.7</v>
      </c>
      <c r="R33" s="136">
        <v>3.1</v>
      </c>
      <c r="S33" s="136"/>
      <c r="T33" s="136">
        <f t="shared" si="1"/>
        <v>236.49999999999997</v>
      </c>
      <c r="U33" s="136"/>
      <c r="V33" s="136">
        <v>187.2</v>
      </c>
      <c r="W33" s="136"/>
      <c r="X33" s="136">
        <f t="shared" si="2"/>
        <v>9</v>
      </c>
      <c r="Y33" s="201">
        <f t="shared" si="3"/>
        <v>330.8000000000002</v>
      </c>
      <c r="Z33" s="204">
        <f t="shared" si="4"/>
        <v>88.8186581037688</v>
      </c>
    </row>
    <row r="34" spans="1:26" ht="15.75">
      <c r="A34" s="164">
        <v>18</v>
      </c>
      <c r="B34" s="165" t="s">
        <v>107</v>
      </c>
      <c r="C34" s="116" t="s">
        <v>108</v>
      </c>
      <c r="D34" s="170">
        <v>13958</v>
      </c>
      <c r="E34" s="136">
        <v>5151.2</v>
      </c>
      <c r="F34" s="136">
        <v>4424.6</v>
      </c>
      <c r="G34" s="136">
        <f t="shared" si="0"/>
        <v>2785.2999999999997</v>
      </c>
      <c r="H34" s="136">
        <v>2219.7</v>
      </c>
      <c r="I34" s="136">
        <v>476.9</v>
      </c>
      <c r="J34" s="136">
        <v>88.7</v>
      </c>
      <c r="K34" s="136">
        <v>381.3</v>
      </c>
      <c r="L34" s="136">
        <v>73.4</v>
      </c>
      <c r="M34" s="136">
        <v>37.9</v>
      </c>
      <c r="N34" s="136">
        <v>44.1</v>
      </c>
      <c r="O34" s="170"/>
      <c r="P34" s="136">
        <v>54.3</v>
      </c>
      <c r="Q34" s="136">
        <v>7.8</v>
      </c>
      <c r="R34" s="136">
        <v>22.8</v>
      </c>
      <c r="S34" s="136"/>
      <c r="T34" s="136">
        <f t="shared" si="1"/>
        <v>141</v>
      </c>
      <c r="U34" s="136">
        <v>380.2</v>
      </c>
      <c r="V34" s="136">
        <v>67.6</v>
      </c>
      <c r="W34" s="136">
        <v>787.3</v>
      </c>
      <c r="X34" s="136">
        <f t="shared" si="2"/>
        <v>22.900000000000546</v>
      </c>
      <c r="Y34" s="201">
        <f t="shared" si="3"/>
        <v>726.5999999999995</v>
      </c>
      <c r="Z34" s="204">
        <f t="shared" si="4"/>
        <v>85.89454884298804</v>
      </c>
    </row>
    <row r="35" spans="1:26" ht="15.75">
      <c r="A35" s="164">
        <v>19</v>
      </c>
      <c r="B35" s="165" t="s">
        <v>109</v>
      </c>
      <c r="C35" s="116" t="s">
        <v>110</v>
      </c>
      <c r="D35" s="170">
        <v>14065</v>
      </c>
      <c r="E35" s="136">
        <v>2025.7</v>
      </c>
      <c r="F35" s="136">
        <v>1945.9</v>
      </c>
      <c r="G35" s="136">
        <f t="shared" si="0"/>
        <v>1249.3000000000002</v>
      </c>
      <c r="H35" s="136">
        <v>996.7</v>
      </c>
      <c r="I35" s="136">
        <v>212.7</v>
      </c>
      <c r="J35" s="136">
        <v>39.9</v>
      </c>
      <c r="K35" s="136">
        <f>460.5-18.7</f>
        <v>441.8</v>
      </c>
      <c r="L35" s="136">
        <v>20.6</v>
      </c>
      <c r="M35" s="136"/>
      <c r="N35" s="136">
        <v>61.7</v>
      </c>
      <c r="O35" s="170"/>
      <c r="P35" s="136">
        <v>99.6</v>
      </c>
      <c r="Q35" s="136"/>
      <c r="R35" s="136">
        <v>12.2</v>
      </c>
      <c r="S35" s="136">
        <v>100</v>
      </c>
      <c r="T35" s="136">
        <f t="shared" si="1"/>
        <v>147.7</v>
      </c>
      <c r="U35" s="136"/>
      <c r="V35" s="136">
        <v>89.1</v>
      </c>
      <c r="W35" s="136">
        <v>165.7</v>
      </c>
      <c r="X35" s="136">
        <f t="shared" si="2"/>
        <v>0</v>
      </c>
      <c r="Y35" s="201">
        <f t="shared" si="3"/>
        <v>79.79999999999995</v>
      </c>
      <c r="Z35" s="204">
        <f t="shared" si="4"/>
        <v>96.06062101989436</v>
      </c>
    </row>
    <row r="36" spans="1:26" ht="15.75">
      <c r="A36" s="164">
        <v>20</v>
      </c>
      <c r="B36" s="165" t="s">
        <v>111</v>
      </c>
      <c r="C36" s="116" t="s">
        <v>112</v>
      </c>
      <c r="D36" s="170">
        <v>14071</v>
      </c>
      <c r="E36" s="136">
        <v>2084.2</v>
      </c>
      <c r="F36" s="136">
        <v>2026.5</v>
      </c>
      <c r="G36" s="136">
        <f t="shared" si="0"/>
        <v>1340.5</v>
      </c>
      <c r="H36" s="136">
        <v>1069.3</v>
      </c>
      <c r="I36" s="136">
        <v>228.3</v>
      </c>
      <c r="J36" s="136">
        <v>42.9</v>
      </c>
      <c r="K36" s="136">
        <v>613.2</v>
      </c>
      <c r="L36" s="136">
        <v>37.5</v>
      </c>
      <c r="M36" s="136"/>
      <c r="N36" s="136">
        <v>36.3</v>
      </c>
      <c r="O36" s="170"/>
      <c r="P36" s="136">
        <v>171.4</v>
      </c>
      <c r="Q36" s="136">
        <v>1</v>
      </c>
      <c r="R36" s="136">
        <v>8.4</v>
      </c>
      <c r="S36" s="136">
        <v>193.5</v>
      </c>
      <c r="T36" s="136">
        <f t="shared" si="1"/>
        <v>165.10000000000014</v>
      </c>
      <c r="U36" s="136"/>
      <c r="V36" s="136">
        <v>65.3</v>
      </c>
      <c r="W36" s="136"/>
      <c r="X36" s="136">
        <f t="shared" si="2"/>
        <v>7.5</v>
      </c>
      <c r="Y36" s="201">
        <f t="shared" si="3"/>
        <v>57.69999999999982</v>
      </c>
      <c r="Z36" s="204">
        <f t="shared" si="4"/>
        <v>97.23155167450341</v>
      </c>
    </row>
    <row r="37" spans="1:26" ht="15.75">
      <c r="A37" s="164"/>
      <c r="B37" s="190" t="s">
        <v>172</v>
      </c>
      <c r="C37" s="189" t="s">
        <v>173</v>
      </c>
      <c r="D37" s="191"/>
      <c r="E37" s="192">
        <v>998.4</v>
      </c>
      <c r="F37" s="192">
        <v>828.4</v>
      </c>
      <c r="G37" s="192">
        <f t="shared" si="0"/>
        <v>758.2</v>
      </c>
      <c r="H37" s="192">
        <v>605.8</v>
      </c>
      <c r="I37" s="192">
        <v>128.7</v>
      </c>
      <c r="J37" s="192">
        <v>23.7</v>
      </c>
      <c r="K37" s="192">
        <v>59.7</v>
      </c>
      <c r="L37" s="192">
        <v>10.4</v>
      </c>
      <c r="M37" s="192"/>
      <c r="N37" s="192">
        <v>12.1</v>
      </c>
      <c r="O37" s="191"/>
      <c r="P37" s="192">
        <v>9.8</v>
      </c>
      <c r="Q37" s="192"/>
      <c r="R37" s="192">
        <v>3.5</v>
      </c>
      <c r="S37" s="192"/>
      <c r="T37" s="192">
        <f>K37-L37-M37-N37-O37-P37-Q37-R37-S37</f>
        <v>23.900000000000002</v>
      </c>
      <c r="U37" s="192"/>
      <c r="V37" s="192">
        <v>9.2</v>
      </c>
      <c r="W37" s="192"/>
      <c r="X37" s="192">
        <f>F37-(G37+K37+U37+V37+W37)</f>
        <v>1.2999999999998408</v>
      </c>
      <c r="Y37" s="201">
        <f t="shared" si="3"/>
        <v>170</v>
      </c>
      <c r="Z37" s="204">
        <f t="shared" si="4"/>
        <v>82.97275641025641</v>
      </c>
    </row>
    <row r="38" spans="1:26" ht="15.75">
      <c r="A38" s="164">
        <v>21</v>
      </c>
      <c r="B38" s="165" t="s">
        <v>113</v>
      </c>
      <c r="C38" s="116" t="s">
        <v>114</v>
      </c>
      <c r="D38" s="170">
        <v>14069</v>
      </c>
      <c r="E38" s="136">
        <v>3931.8</v>
      </c>
      <c r="F38" s="136">
        <v>3769</v>
      </c>
      <c r="G38" s="136">
        <f t="shared" si="0"/>
        <v>1268.5</v>
      </c>
      <c r="H38" s="136">
        <v>1010.1</v>
      </c>
      <c r="I38" s="136">
        <v>217.4</v>
      </c>
      <c r="J38" s="136">
        <v>41</v>
      </c>
      <c r="K38" s="136">
        <v>484.9</v>
      </c>
      <c r="L38" s="136">
        <v>48.7</v>
      </c>
      <c r="M38" s="136">
        <v>49.6</v>
      </c>
      <c r="N38" s="136">
        <v>80</v>
      </c>
      <c r="O38" s="170"/>
      <c r="P38" s="136">
        <v>144.1</v>
      </c>
      <c r="Q38" s="136">
        <v>2</v>
      </c>
      <c r="R38" s="136">
        <v>11.8</v>
      </c>
      <c r="S38" s="136"/>
      <c r="T38" s="136">
        <f t="shared" si="1"/>
        <v>148.69999999999996</v>
      </c>
      <c r="U38" s="136"/>
      <c r="V38" s="136">
        <v>13</v>
      </c>
      <c r="W38" s="136">
        <v>992.8</v>
      </c>
      <c r="X38" s="136">
        <f t="shared" si="2"/>
        <v>1009.8000000000002</v>
      </c>
      <c r="Y38" s="201">
        <f t="shared" si="3"/>
        <v>162.80000000000018</v>
      </c>
      <c r="Z38" s="204">
        <f t="shared" si="4"/>
        <v>95.85940281804771</v>
      </c>
    </row>
    <row r="39" spans="1:26" ht="15.75">
      <c r="A39" s="164">
        <v>22</v>
      </c>
      <c r="B39" s="165" t="s">
        <v>115</v>
      </c>
      <c r="C39" s="116" t="s">
        <v>116</v>
      </c>
      <c r="D39" s="170">
        <v>14075</v>
      </c>
      <c r="E39" s="136">
        <v>2332.9</v>
      </c>
      <c r="F39" s="136">
        <v>2149.7</v>
      </c>
      <c r="G39" s="136">
        <f t="shared" si="0"/>
        <v>1048.4</v>
      </c>
      <c r="H39" s="136">
        <v>834.9</v>
      </c>
      <c r="I39" s="136">
        <v>179.6</v>
      </c>
      <c r="J39" s="136">
        <v>33.9</v>
      </c>
      <c r="K39" s="136">
        <v>440.2</v>
      </c>
      <c r="L39" s="136">
        <v>22.5</v>
      </c>
      <c r="M39" s="136">
        <v>3</v>
      </c>
      <c r="N39" s="136">
        <v>15.9</v>
      </c>
      <c r="O39" s="170"/>
      <c r="P39" s="136">
        <v>15</v>
      </c>
      <c r="Q39" s="136">
        <v>1.1</v>
      </c>
      <c r="R39" s="136">
        <v>11.2</v>
      </c>
      <c r="S39" s="136">
        <v>277.7</v>
      </c>
      <c r="T39" s="136">
        <f t="shared" si="1"/>
        <v>93.80000000000001</v>
      </c>
      <c r="U39" s="136"/>
      <c r="V39" s="136">
        <v>51.7</v>
      </c>
      <c r="W39" s="136">
        <v>601.5</v>
      </c>
      <c r="X39" s="136">
        <f t="shared" si="2"/>
        <v>7.899999999999636</v>
      </c>
      <c r="Y39" s="201">
        <f t="shared" si="3"/>
        <v>183.20000000000027</v>
      </c>
      <c r="Z39" s="204">
        <f t="shared" si="4"/>
        <v>92.14711303527797</v>
      </c>
    </row>
    <row r="40" spans="1:26" ht="15.75">
      <c r="A40" s="164">
        <v>23</v>
      </c>
      <c r="B40" s="165" t="s">
        <v>117</v>
      </c>
      <c r="C40" s="116" t="s">
        <v>118</v>
      </c>
      <c r="D40" s="170">
        <v>14079</v>
      </c>
      <c r="E40" s="136">
        <v>1786.3</v>
      </c>
      <c r="F40" s="136">
        <v>1716</v>
      </c>
      <c r="G40" s="136">
        <f t="shared" si="0"/>
        <v>1133.1999999999998</v>
      </c>
      <c r="H40" s="136">
        <v>903.3</v>
      </c>
      <c r="I40" s="136">
        <v>193.6</v>
      </c>
      <c r="J40" s="136">
        <v>36.3</v>
      </c>
      <c r="K40" s="136">
        <v>296.1</v>
      </c>
      <c r="L40" s="136">
        <v>16.7</v>
      </c>
      <c r="M40" s="136">
        <v>5</v>
      </c>
      <c r="N40" s="136">
        <v>34.5</v>
      </c>
      <c r="O40" s="170"/>
      <c r="P40" s="136">
        <v>9.7</v>
      </c>
      <c r="Q40" s="136">
        <v>2.4</v>
      </c>
      <c r="R40" s="136">
        <v>4.4</v>
      </c>
      <c r="S40" s="136">
        <v>112</v>
      </c>
      <c r="T40" s="136">
        <f t="shared" si="1"/>
        <v>111.40000000000003</v>
      </c>
      <c r="U40" s="136"/>
      <c r="V40" s="136">
        <v>34</v>
      </c>
      <c r="W40" s="136">
        <v>242.3</v>
      </c>
      <c r="X40" s="136">
        <f t="shared" si="2"/>
        <v>10.400000000000318</v>
      </c>
      <c r="Y40" s="201">
        <f t="shared" si="3"/>
        <v>70.29999999999995</v>
      </c>
      <c r="Z40" s="204">
        <f t="shared" si="4"/>
        <v>96.06449084700218</v>
      </c>
    </row>
    <row r="41" spans="1:26" ht="15.75">
      <c r="A41" s="164">
        <v>24</v>
      </c>
      <c r="B41" s="165" t="s">
        <v>119</v>
      </c>
      <c r="C41" s="116" t="s">
        <v>120</v>
      </c>
      <c r="D41" s="170">
        <v>14081</v>
      </c>
      <c r="E41" s="136">
        <v>1615.4</v>
      </c>
      <c r="F41" s="136">
        <v>1591.1</v>
      </c>
      <c r="G41" s="136">
        <f t="shared" si="0"/>
        <v>1259.1</v>
      </c>
      <c r="H41" s="136">
        <v>1003.2</v>
      </c>
      <c r="I41" s="136">
        <v>215.6</v>
      </c>
      <c r="J41" s="136">
        <v>40.3</v>
      </c>
      <c r="K41" s="136">
        <v>329</v>
      </c>
      <c r="L41" s="136">
        <v>18.1</v>
      </c>
      <c r="M41" s="136">
        <v>2.7</v>
      </c>
      <c r="N41" s="136">
        <v>8.2</v>
      </c>
      <c r="O41" s="170"/>
      <c r="P41" s="136">
        <v>61.5</v>
      </c>
      <c r="Q41" s="136"/>
      <c r="R41" s="136">
        <v>3.1</v>
      </c>
      <c r="S41" s="136">
        <v>159.3</v>
      </c>
      <c r="T41" s="136">
        <f t="shared" si="1"/>
        <v>76.1</v>
      </c>
      <c r="U41" s="136"/>
      <c r="V41" s="136"/>
      <c r="W41" s="136"/>
      <c r="X41" s="136">
        <f t="shared" si="2"/>
        <v>3</v>
      </c>
      <c r="Y41" s="201">
        <f t="shared" si="3"/>
        <v>24.300000000000182</v>
      </c>
      <c r="Z41" s="204">
        <f t="shared" si="4"/>
        <v>98.49572861210845</v>
      </c>
    </row>
    <row r="42" spans="1:26" ht="15.75">
      <c r="A42" s="164">
        <v>25</v>
      </c>
      <c r="B42" s="165" t="s">
        <v>121</v>
      </c>
      <c r="C42" s="116" t="s">
        <v>122</v>
      </c>
      <c r="D42" s="170">
        <v>14086</v>
      </c>
      <c r="E42" s="136">
        <v>1634.4</v>
      </c>
      <c r="F42" s="136">
        <v>1488.6</v>
      </c>
      <c r="G42" s="136">
        <f t="shared" si="0"/>
        <v>926.4000000000001</v>
      </c>
      <c r="H42" s="136">
        <v>738.6</v>
      </c>
      <c r="I42" s="136">
        <v>158.1</v>
      </c>
      <c r="J42" s="136">
        <v>29.7</v>
      </c>
      <c r="K42" s="136">
        <v>449.4</v>
      </c>
      <c r="L42" s="136">
        <v>14.3</v>
      </c>
      <c r="M42" s="136">
        <v>2.3</v>
      </c>
      <c r="N42" s="136">
        <v>75.3</v>
      </c>
      <c r="O42" s="170"/>
      <c r="P42" s="136">
        <v>47.8</v>
      </c>
      <c r="Q42" s="136">
        <v>2.6</v>
      </c>
      <c r="R42" s="136">
        <v>5.2</v>
      </c>
      <c r="S42" s="136">
        <v>144.5</v>
      </c>
      <c r="T42" s="136">
        <f t="shared" si="1"/>
        <v>157.39999999999992</v>
      </c>
      <c r="U42" s="136"/>
      <c r="V42" s="136">
        <v>105.7</v>
      </c>
      <c r="W42" s="136"/>
      <c r="X42" s="136">
        <f t="shared" si="2"/>
        <v>7.099999999999682</v>
      </c>
      <c r="Y42" s="201">
        <f t="shared" si="3"/>
        <v>145.80000000000018</v>
      </c>
      <c r="Z42" s="204">
        <f t="shared" si="4"/>
        <v>91.07929515418502</v>
      </c>
    </row>
    <row r="43" spans="1:26" ht="15.75">
      <c r="A43" s="164">
        <v>26</v>
      </c>
      <c r="B43" s="165" t="s">
        <v>123</v>
      </c>
      <c r="C43" s="116" t="s">
        <v>124</v>
      </c>
      <c r="D43" s="170">
        <v>14091</v>
      </c>
      <c r="E43" s="136">
        <v>2370.6</v>
      </c>
      <c r="F43" s="136">
        <v>2352.7</v>
      </c>
      <c r="G43" s="136">
        <f t="shared" si="0"/>
        <v>1292.4</v>
      </c>
      <c r="H43" s="136">
        <v>1030.2</v>
      </c>
      <c r="I43" s="136">
        <v>220.7</v>
      </c>
      <c r="J43" s="136">
        <v>41.5</v>
      </c>
      <c r="K43" s="136">
        <f>596.7-21</f>
        <v>575.7</v>
      </c>
      <c r="L43" s="136">
        <v>39.5</v>
      </c>
      <c r="M43" s="136"/>
      <c r="N43" s="136">
        <v>62.2</v>
      </c>
      <c r="O43" s="170"/>
      <c r="P43" s="136">
        <v>171</v>
      </c>
      <c r="Q43" s="136">
        <v>2</v>
      </c>
      <c r="R43" s="136">
        <v>8.5</v>
      </c>
      <c r="S43" s="136">
        <v>124.8</v>
      </c>
      <c r="T43" s="136">
        <f aca="true" t="shared" si="6" ref="T43:T57">K43-L43-M43-N43-O43-P43-Q43-R43-S43</f>
        <v>167.70000000000005</v>
      </c>
      <c r="U43" s="136"/>
      <c r="V43" s="136">
        <v>125.3</v>
      </c>
      <c r="W43" s="136">
        <v>359.3</v>
      </c>
      <c r="X43" s="136">
        <f aca="true" t="shared" si="7" ref="X43:X57">F43-(G43+K43+U43+V43+W43)</f>
        <v>0</v>
      </c>
      <c r="Y43" s="201">
        <f t="shared" si="3"/>
        <v>17.90000000000009</v>
      </c>
      <c r="Z43" s="204">
        <f t="shared" si="4"/>
        <v>99.24491689867544</v>
      </c>
    </row>
    <row r="44" spans="1:26" ht="31.5">
      <c r="A44" s="164">
        <v>27</v>
      </c>
      <c r="B44" s="172" t="s">
        <v>125</v>
      </c>
      <c r="C44" s="116" t="s">
        <v>126</v>
      </c>
      <c r="D44" s="170">
        <v>14095</v>
      </c>
      <c r="E44" s="136">
        <v>1889.4</v>
      </c>
      <c r="F44" s="136">
        <v>1588.8</v>
      </c>
      <c r="G44" s="136">
        <f t="shared" si="0"/>
        <v>1241.6000000000001</v>
      </c>
      <c r="H44" s="136">
        <v>989</v>
      </c>
      <c r="I44" s="136">
        <v>212.7</v>
      </c>
      <c r="J44" s="136">
        <v>39.9</v>
      </c>
      <c r="K44" s="136">
        <v>307.6</v>
      </c>
      <c r="L44" s="136">
        <v>19.3</v>
      </c>
      <c r="M44" s="136">
        <v>145.2</v>
      </c>
      <c r="N44" s="136">
        <v>5.3</v>
      </c>
      <c r="O44" s="170"/>
      <c r="P44" s="136">
        <v>5</v>
      </c>
      <c r="Q44" s="136">
        <v>43.6</v>
      </c>
      <c r="R44" s="136">
        <v>1</v>
      </c>
      <c r="S44" s="136"/>
      <c r="T44" s="136">
        <f t="shared" si="6"/>
        <v>88.20000000000002</v>
      </c>
      <c r="U44" s="136"/>
      <c r="V44" s="136"/>
      <c r="W44" s="136"/>
      <c r="X44" s="136">
        <f t="shared" si="7"/>
        <v>39.59999999999968</v>
      </c>
      <c r="Y44" s="201">
        <f t="shared" si="3"/>
        <v>300.60000000000014</v>
      </c>
      <c r="Z44" s="204">
        <f t="shared" si="4"/>
        <v>84.09018736106701</v>
      </c>
    </row>
    <row r="45" spans="1:26" ht="15.75">
      <c r="A45" s="164">
        <v>28</v>
      </c>
      <c r="B45" s="168" t="s">
        <v>127</v>
      </c>
      <c r="C45" s="169" t="s">
        <v>128</v>
      </c>
      <c r="D45" s="170">
        <v>14100</v>
      </c>
      <c r="E45" s="136">
        <v>1245.7</v>
      </c>
      <c r="F45" s="136">
        <v>1147.4</v>
      </c>
      <c r="G45" s="136">
        <f t="shared" si="0"/>
        <v>854.1</v>
      </c>
      <c r="H45" s="136">
        <v>680.7</v>
      </c>
      <c r="I45" s="136">
        <v>146</v>
      </c>
      <c r="J45" s="136">
        <v>27.4</v>
      </c>
      <c r="K45" s="136">
        <v>196.2</v>
      </c>
      <c r="L45" s="136">
        <v>10.4</v>
      </c>
      <c r="M45" s="136">
        <v>1</v>
      </c>
      <c r="N45" s="136">
        <v>8.7</v>
      </c>
      <c r="O45" s="170"/>
      <c r="P45" s="136">
        <v>52.6</v>
      </c>
      <c r="Q45" s="136"/>
      <c r="R45" s="136">
        <v>5</v>
      </c>
      <c r="S45" s="136">
        <v>43.7</v>
      </c>
      <c r="T45" s="136">
        <f t="shared" si="6"/>
        <v>74.8</v>
      </c>
      <c r="U45" s="136"/>
      <c r="V45" s="136">
        <v>92</v>
      </c>
      <c r="W45" s="136"/>
      <c r="X45" s="136">
        <f t="shared" si="7"/>
        <v>5.100000000000136</v>
      </c>
      <c r="Y45" s="201">
        <f t="shared" si="3"/>
        <v>98.29999999999995</v>
      </c>
      <c r="Z45" s="204">
        <f t="shared" si="4"/>
        <v>92.10885445934014</v>
      </c>
    </row>
    <row r="46" spans="1:26" ht="15.75">
      <c r="A46" s="164">
        <v>29</v>
      </c>
      <c r="B46" s="165" t="s">
        <v>129</v>
      </c>
      <c r="C46" s="116" t="s">
        <v>130</v>
      </c>
      <c r="D46" s="170">
        <v>14101</v>
      </c>
      <c r="E46" s="136">
        <v>1971</v>
      </c>
      <c r="F46" s="136">
        <v>1724</v>
      </c>
      <c r="G46" s="136">
        <f t="shared" si="0"/>
        <v>1262.3</v>
      </c>
      <c r="H46" s="136">
        <v>1005.9</v>
      </c>
      <c r="I46" s="136">
        <v>215.9</v>
      </c>
      <c r="J46" s="136">
        <v>40.5</v>
      </c>
      <c r="K46" s="136">
        <v>389.7</v>
      </c>
      <c r="L46" s="136">
        <v>23.3</v>
      </c>
      <c r="M46" s="136"/>
      <c r="N46" s="136">
        <v>21.8</v>
      </c>
      <c r="O46" s="170"/>
      <c r="P46" s="136">
        <v>50.4</v>
      </c>
      <c r="Q46" s="136">
        <v>0.8</v>
      </c>
      <c r="R46" s="136">
        <v>0.7</v>
      </c>
      <c r="S46" s="136">
        <v>188.2</v>
      </c>
      <c r="T46" s="136">
        <f t="shared" si="6"/>
        <v>104.5</v>
      </c>
      <c r="U46" s="136"/>
      <c r="V46" s="136">
        <v>66.2</v>
      </c>
      <c r="W46" s="136"/>
      <c r="X46" s="136">
        <f t="shared" si="7"/>
        <v>5.7999999999999545</v>
      </c>
      <c r="Y46" s="201">
        <f t="shared" si="3"/>
        <v>247</v>
      </c>
      <c r="Z46" s="204">
        <f t="shared" si="4"/>
        <v>87.46829020801623</v>
      </c>
    </row>
    <row r="47" spans="1:26" s="99" customFormat="1" ht="15.75">
      <c r="A47" s="43">
        <v>29</v>
      </c>
      <c r="B47" s="35" t="s">
        <v>131</v>
      </c>
      <c r="C47" s="43"/>
      <c r="D47" s="43"/>
      <c r="E47" s="173">
        <f aca="true" t="shared" si="8" ref="E47:Y47">SUM(E17:E46)</f>
        <v>72198.8</v>
      </c>
      <c r="F47" s="173">
        <f t="shared" si="8"/>
        <v>67516.29999999999</v>
      </c>
      <c r="G47" s="173">
        <f t="shared" si="8"/>
        <v>42013</v>
      </c>
      <c r="H47" s="173">
        <f t="shared" si="8"/>
        <v>33476.1</v>
      </c>
      <c r="I47" s="173">
        <f t="shared" si="8"/>
        <v>7189.9000000000015</v>
      </c>
      <c r="J47" s="173">
        <f t="shared" si="8"/>
        <v>1347.0000000000005</v>
      </c>
      <c r="K47" s="173">
        <f t="shared" si="8"/>
        <v>14444.300000000001</v>
      </c>
      <c r="L47" s="173">
        <f t="shared" si="8"/>
        <v>1082.9</v>
      </c>
      <c r="M47" s="173">
        <f t="shared" si="8"/>
        <v>2513.2</v>
      </c>
      <c r="N47" s="173">
        <f t="shared" si="8"/>
        <v>1234.2</v>
      </c>
      <c r="O47" s="173">
        <f t="shared" si="8"/>
        <v>0</v>
      </c>
      <c r="P47" s="173">
        <f t="shared" si="8"/>
        <v>2037.7999999999997</v>
      </c>
      <c r="Q47" s="173">
        <f t="shared" si="8"/>
        <v>389.00000000000006</v>
      </c>
      <c r="R47" s="173">
        <f t="shared" si="8"/>
        <v>254.89999999999998</v>
      </c>
      <c r="S47" s="173">
        <f t="shared" si="8"/>
        <v>2682.2999999999997</v>
      </c>
      <c r="T47" s="173">
        <f t="shared" si="8"/>
        <v>4250</v>
      </c>
      <c r="U47" s="173">
        <f t="shared" si="8"/>
        <v>665.2</v>
      </c>
      <c r="V47" s="173">
        <f t="shared" si="8"/>
        <v>2739.899999999999</v>
      </c>
      <c r="W47" s="173">
        <f t="shared" si="8"/>
        <v>5262</v>
      </c>
      <c r="X47" s="173">
        <f t="shared" si="8"/>
        <v>2391.9000000000015</v>
      </c>
      <c r="Y47" s="173">
        <f t="shared" si="8"/>
        <v>4682.500000000001</v>
      </c>
      <c r="Z47" s="204">
        <f t="shared" si="4"/>
        <v>93.51443514296635</v>
      </c>
    </row>
    <row r="48" spans="1:26" ht="31.5">
      <c r="A48" s="164">
        <v>1</v>
      </c>
      <c r="B48" s="165" t="s">
        <v>175</v>
      </c>
      <c r="C48" s="116" t="s">
        <v>133</v>
      </c>
      <c r="D48" s="170">
        <v>14108</v>
      </c>
      <c r="E48" s="136">
        <v>2307.1</v>
      </c>
      <c r="F48" s="136">
        <v>1823.7</v>
      </c>
      <c r="G48" s="136">
        <f t="shared" si="0"/>
        <v>1158.1000000000001</v>
      </c>
      <c r="H48" s="136">
        <v>922.9</v>
      </c>
      <c r="I48" s="136">
        <v>198</v>
      </c>
      <c r="J48" s="136">
        <v>37.2</v>
      </c>
      <c r="K48" s="136">
        <f>68+314.7-59.5</f>
        <v>323.2</v>
      </c>
      <c r="L48" s="136">
        <v>43.5</v>
      </c>
      <c r="M48" s="136"/>
      <c r="N48" s="136">
        <v>20.8</v>
      </c>
      <c r="O48" s="170"/>
      <c r="P48" s="136">
        <v>5.3</v>
      </c>
      <c r="Q48" s="136">
        <v>0.2</v>
      </c>
      <c r="R48" s="136">
        <v>5.4</v>
      </c>
      <c r="S48" s="136">
        <v>99</v>
      </c>
      <c r="T48" s="136">
        <f t="shared" si="6"/>
        <v>148.99999999999997</v>
      </c>
      <c r="U48" s="136"/>
      <c r="V48" s="136">
        <v>148.6</v>
      </c>
      <c r="W48" s="136">
        <v>193.8</v>
      </c>
      <c r="X48" s="136">
        <f t="shared" si="7"/>
        <v>0</v>
      </c>
      <c r="Y48" s="201">
        <f t="shared" si="3"/>
        <v>483.39999999999986</v>
      </c>
      <c r="Z48" s="204">
        <f t="shared" si="4"/>
        <v>79.0472888041264</v>
      </c>
    </row>
    <row r="49" spans="1:26" ht="31.5">
      <c r="A49" s="164">
        <v>2</v>
      </c>
      <c r="B49" s="165" t="s">
        <v>176</v>
      </c>
      <c r="C49" s="116" t="s">
        <v>135</v>
      </c>
      <c r="D49" s="170">
        <v>14061</v>
      </c>
      <c r="E49" s="136">
        <v>1538.4</v>
      </c>
      <c r="F49" s="136">
        <v>1508.4</v>
      </c>
      <c r="G49" s="136">
        <f t="shared" si="0"/>
        <v>1099.3</v>
      </c>
      <c r="H49" s="136">
        <v>876.3</v>
      </c>
      <c r="I49" s="136">
        <v>187.8</v>
      </c>
      <c r="J49" s="136">
        <v>35.2</v>
      </c>
      <c r="K49" s="136">
        <v>325.6</v>
      </c>
      <c r="L49" s="136">
        <v>23</v>
      </c>
      <c r="M49" s="136">
        <v>6</v>
      </c>
      <c r="N49" s="136">
        <v>35.2</v>
      </c>
      <c r="O49" s="170"/>
      <c r="P49" s="136">
        <v>6</v>
      </c>
      <c r="Q49" s="136">
        <v>0.7</v>
      </c>
      <c r="R49" s="136">
        <v>3</v>
      </c>
      <c r="S49" s="136">
        <v>162.1</v>
      </c>
      <c r="T49" s="136">
        <f t="shared" si="6"/>
        <v>89.60000000000005</v>
      </c>
      <c r="U49" s="136"/>
      <c r="V49" s="136">
        <v>75.4</v>
      </c>
      <c r="W49" s="136"/>
      <c r="X49" s="136">
        <f>F49-(G49+K49+U49+V49+W49)</f>
        <v>8.099999999999909</v>
      </c>
      <c r="Y49" s="201">
        <f t="shared" si="3"/>
        <v>30</v>
      </c>
      <c r="Z49" s="204">
        <f t="shared" si="4"/>
        <v>98.04992199687987</v>
      </c>
    </row>
    <row r="50" spans="1:26" ht="31.5">
      <c r="A50" s="164">
        <v>3</v>
      </c>
      <c r="B50" s="168" t="s">
        <v>177</v>
      </c>
      <c r="C50" s="169" t="s">
        <v>137</v>
      </c>
      <c r="D50" s="170">
        <v>14088</v>
      </c>
      <c r="E50" s="136">
        <v>1004.6</v>
      </c>
      <c r="F50" s="136">
        <v>965.9</v>
      </c>
      <c r="G50" s="136">
        <f t="shared" si="0"/>
        <v>700.2</v>
      </c>
      <c r="H50" s="136">
        <v>558.1</v>
      </c>
      <c r="I50" s="136">
        <v>119.6</v>
      </c>
      <c r="J50" s="136">
        <v>22.5</v>
      </c>
      <c r="K50" s="136">
        <v>232.6</v>
      </c>
      <c r="L50" s="136">
        <v>14</v>
      </c>
      <c r="M50" s="136"/>
      <c r="N50" s="136">
        <v>13.3</v>
      </c>
      <c r="O50" s="170"/>
      <c r="P50" s="136">
        <v>88.2</v>
      </c>
      <c r="Q50" s="136">
        <v>1</v>
      </c>
      <c r="R50" s="136">
        <v>8.2</v>
      </c>
      <c r="S50" s="136">
        <v>34.9</v>
      </c>
      <c r="T50" s="136">
        <f t="shared" si="6"/>
        <v>72.99999999999997</v>
      </c>
      <c r="U50" s="136"/>
      <c r="V50" s="136">
        <v>28.3</v>
      </c>
      <c r="W50" s="136"/>
      <c r="X50" s="136">
        <f t="shared" si="7"/>
        <v>4.7999999999999545</v>
      </c>
      <c r="Y50" s="201">
        <f t="shared" si="3"/>
        <v>38.700000000000045</v>
      </c>
      <c r="Z50" s="204">
        <f t="shared" si="4"/>
        <v>96.14772048576548</v>
      </c>
    </row>
    <row r="51" spans="1:26" ht="31.5">
      <c r="A51" s="164">
        <v>4</v>
      </c>
      <c r="B51" s="172" t="s">
        <v>178</v>
      </c>
      <c r="C51" s="116" t="s">
        <v>139</v>
      </c>
      <c r="D51" s="170">
        <v>14096</v>
      </c>
      <c r="E51" s="136">
        <v>2031</v>
      </c>
      <c r="F51" s="136">
        <v>1770.4</v>
      </c>
      <c r="G51" s="136">
        <f t="shared" si="0"/>
        <v>1052.7</v>
      </c>
      <c r="H51" s="136">
        <v>839.1</v>
      </c>
      <c r="I51" s="136">
        <v>179.8</v>
      </c>
      <c r="J51" s="136">
        <v>33.8</v>
      </c>
      <c r="K51" s="136">
        <v>451.1</v>
      </c>
      <c r="L51" s="136">
        <v>32.6</v>
      </c>
      <c r="M51" s="136">
        <v>1.8</v>
      </c>
      <c r="N51" s="136">
        <v>67.4</v>
      </c>
      <c r="O51" s="170"/>
      <c r="P51" s="136">
        <v>25.7</v>
      </c>
      <c r="Q51" s="136">
        <v>0.6</v>
      </c>
      <c r="R51" s="136">
        <v>1.3</v>
      </c>
      <c r="S51" s="136">
        <v>170</v>
      </c>
      <c r="T51" s="136">
        <f t="shared" si="6"/>
        <v>151.69999999999993</v>
      </c>
      <c r="U51" s="136"/>
      <c r="V51" s="136">
        <v>40.5</v>
      </c>
      <c r="W51" s="136">
        <f>317.4-91.3</f>
        <v>226.09999999999997</v>
      </c>
      <c r="X51" s="136">
        <f t="shared" si="7"/>
        <v>0</v>
      </c>
      <c r="Y51" s="201">
        <f t="shared" si="3"/>
        <v>260.5999999999999</v>
      </c>
      <c r="Z51" s="204">
        <f t="shared" si="4"/>
        <v>87.16888232397834</v>
      </c>
    </row>
    <row r="52" spans="1:26" s="99" customFormat="1" ht="31.5">
      <c r="A52" s="35">
        <v>4</v>
      </c>
      <c r="B52" s="174" t="s">
        <v>179</v>
      </c>
      <c r="C52" s="44"/>
      <c r="D52" s="44"/>
      <c r="E52" s="173">
        <f aca="true" t="shared" si="9" ref="E52:Y52">SUM(E48:E51)</f>
        <v>6881.1</v>
      </c>
      <c r="F52" s="173">
        <f t="shared" si="9"/>
        <v>6068.4</v>
      </c>
      <c r="G52" s="173">
        <f t="shared" si="9"/>
        <v>4010.3</v>
      </c>
      <c r="H52" s="173">
        <f t="shared" si="9"/>
        <v>3196.3999999999996</v>
      </c>
      <c r="I52" s="173">
        <f t="shared" si="9"/>
        <v>685.2</v>
      </c>
      <c r="J52" s="173">
        <f t="shared" si="9"/>
        <v>128.7</v>
      </c>
      <c r="K52" s="173">
        <f t="shared" si="9"/>
        <v>1332.5</v>
      </c>
      <c r="L52" s="173">
        <f t="shared" si="9"/>
        <v>113.1</v>
      </c>
      <c r="M52" s="173">
        <f t="shared" si="9"/>
        <v>7.8</v>
      </c>
      <c r="N52" s="173">
        <f t="shared" si="9"/>
        <v>136.7</v>
      </c>
      <c r="O52" s="173">
        <f t="shared" si="9"/>
        <v>0</v>
      </c>
      <c r="P52" s="173">
        <f t="shared" si="9"/>
        <v>125.2</v>
      </c>
      <c r="Q52" s="173">
        <f t="shared" si="9"/>
        <v>2.5</v>
      </c>
      <c r="R52" s="173">
        <f t="shared" si="9"/>
        <v>17.900000000000002</v>
      </c>
      <c r="S52" s="173">
        <f t="shared" si="9"/>
        <v>466</v>
      </c>
      <c r="T52" s="173">
        <f t="shared" si="9"/>
        <v>463.29999999999995</v>
      </c>
      <c r="U52" s="173">
        <f t="shared" si="9"/>
        <v>0</v>
      </c>
      <c r="V52" s="173">
        <f t="shared" si="9"/>
        <v>292.8</v>
      </c>
      <c r="W52" s="173">
        <f t="shared" si="9"/>
        <v>419.9</v>
      </c>
      <c r="X52" s="173">
        <f t="shared" si="9"/>
        <v>12.899999999999864</v>
      </c>
      <c r="Y52" s="173">
        <f t="shared" si="9"/>
        <v>812.6999999999998</v>
      </c>
      <c r="Z52" s="204">
        <f t="shared" si="4"/>
        <v>88.18938832454113</v>
      </c>
    </row>
    <row r="53" spans="1:26" ht="15.75">
      <c r="A53" s="164">
        <v>1</v>
      </c>
      <c r="B53" s="165" t="s">
        <v>141</v>
      </c>
      <c r="C53" s="116" t="s">
        <v>108</v>
      </c>
      <c r="D53" s="170">
        <v>14109</v>
      </c>
      <c r="E53" s="136">
        <v>2658.3</v>
      </c>
      <c r="F53" s="136">
        <v>2342.3</v>
      </c>
      <c r="G53" s="136">
        <f t="shared" si="0"/>
        <v>1408</v>
      </c>
      <c r="H53" s="136">
        <v>1121.3</v>
      </c>
      <c r="I53" s="136">
        <v>241.3</v>
      </c>
      <c r="J53" s="136">
        <v>45.4</v>
      </c>
      <c r="K53" s="136">
        <v>684.5</v>
      </c>
      <c r="L53" s="136">
        <v>36.3</v>
      </c>
      <c r="M53" s="136"/>
      <c r="N53" s="136">
        <v>40.8</v>
      </c>
      <c r="O53" s="170"/>
      <c r="P53" s="136">
        <v>19.3</v>
      </c>
      <c r="Q53" s="136">
        <v>0.7</v>
      </c>
      <c r="R53" s="136">
        <v>8.7</v>
      </c>
      <c r="S53" s="136">
        <v>240.6</v>
      </c>
      <c r="T53" s="136">
        <f t="shared" si="6"/>
        <v>338.1</v>
      </c>
      <c r="U53" s="136"/>
      <c r="V53" s="136">
        <v>19.2</v>
      </c>
      <c r="W53" s="136">
        <f>253.4-22.8</f>
        <v>230.6</v>
      </c>
      <c r="X53" s="136">
        <f t="shared" si="7"/>
        <v>0</v>
      </c>
      <c r="Y53" s="201">
        <f t="shared" si="3"/>
        <v>316</v>
      </c>
      <c r="Z53" s="204">
        <f t="shared" si="4"/>
        <v>88.11270360756875</v>
      </c>
    </row>
    <row r="54" spans="1:26" ht="15.75">
      <c r="A54" s="164">
        <v>2</v>
      </c>
      <c r="B54" s="175" t="s">
        <v>142</v>
      </c>
      <c r="C54" s="176" t="s">
        <v>143</v>
      </c>
      <c r="D54" s="170">
        <v>14114</v>
      </c>
      <c r="E54" s="136">
        <v>1015</v>
      </c>
      <c r="F54" s="136">
        <v>908.4</v>
      </c>
      <c r="G54" s="136">
        <f t="shared" si="0"/>
        <v>492.70000000000005</v>
      </c>
      <c r="H54" s="136">
        <v>392.1</v>
      </c>
      <c r="I54" s="136">
        <v>84.6</v>
      </c>
      <c r="J54" s="136">
        <v>16</v>
      </c>
      <c r="K54" s="136">
        <v>222.7</v>
      </c>
      <c r="L54" s="136">
        <v>20.2</v>
      </c>
      <c r="M54" s="136">
        <v>3.8</v>
      </c>
      <c r="N54" s="136">
        <v>20.3</v>
      </c>
      <c r="O54" s="170"/>
      <c r="P54" s="136">
        <v>11.6</v>
      </c>
      <c r="Q54" s="136">
        <v>12</v>
      </c>
      <c r="R54" s="136"/>
      <c r="S54" s="136">
        <v>78</v>
      </c>
      <c r="T54" s="136">
        <f t="shared" si="6"/>
        <v>76.79999999999998</v>
      </c>
      <c r="U54" s="136"/>
      <c r="V54" s="136">
        <v>73.3</v>
      </c>
      <c r="W54" s="136">
        <v>115.9</v>
      </c>
      <c r="X54" s="136">
        <f t="shared" si="7"/>
        <v>3.7999999999999545</v>
      </c>
      <c r="Y54" s="201">
        <f t="shared" si="3"/>
        <v>106.60000000000002</v>
      </c>
      <c r="Z54" s="204">
        <f t="shared" si="4"/>
        <v>89.49753694581281</v>
      </c>
    </row>
    <row r="55" spans="1:26" ht="15.75">
      <c r="A55" s="177">
        <v>3</v>
      </c>
      <c r="B55" s="168" t="s">
        <v>144</v>
      </c>
      <c r="C55" s="178" t="s">
        <v>145</v>
      </c>
      <c r="D55" s="170">
        <v>14117</v>
      </c>
      <c r="E55" s="136">
        <v>486.5</v>
      </c>
      <c r="F55" s="136">
        <v>473.2</v>
      </c>
      <c r="G55" s="136">
        <f t="shared" si="0"/>
        <v>363.3</v>
      </c>
      <c r="H55" s="136">
        <v>289.3</v>
      </c>
      <c r="I55" s="136">
        <v>62</v>
      </c>
      <c r="J55" s="136">
        <v>12</v>
      </c>
      <c r="K55" s="136">
        <v>109.4</v>
      </c>
      <c r="L55" s="136">
        <v>6</v>
      </c>
      <c r="M55" s="136">
        <v>23.6</v>
      </c>
      <c r="N55" s="136">
        <v>5.3</v>
      </c>
      <c r="O55" s="170"/>
      <c r="P55" s="136">
        <v>0.5</v>
      </c>
      <c r="Q55" s="136">
        <v>12.5</v>
      </c>
      <c r="R55" s="136">
        <v>4</v>
      </c>
      <c r="S55" s="136">
        <v>0.4</v>
      </c>
      <c r="T55" s="136">
        <f t="shared" si="6"/>
        <v>57.100000000000016</v>
      </c>
      <c r="U55" s="136"/>
      <c r="V55" s="136"/>
      <c r="W55" s="136"/>
      <c r="X55" s="136">
        <f t="shared" si="7"/>
        <v>0.49999999999994316</v>
      </c>
      <c r="Y55" s="201">
        <f t="shared" si="3"/>
        <v>13.300000000000011</v>
      </c>
      <c r="Z55" s="204">
        <f t="shared" si="4"/>
        <v>97.2661870503597</v>
      </c>
    </row>
    <row r="56" spans="1:26" ht="15.75">
      <c r="A56" s="177">
        <v>4</v>
      </c>
      <c r="B56" s="168" t="s">
        <v>146</v>
      </c>
      <c r="C56" s="178" t="s">
        <v>147</v>
      </c>
      <c r="D56" s="170">
        <v>14124</v>
      </c>
      <c r="E56" s="136">
        <v>454.2</v>
      </c>
      <c r="F56" s="136">
        <v>442.5</v>
      </c>
      <c r="G56" s="136">
        <f t="shared" si="0"/>
        <v>292.8</v>
      </c>
      <c r="H56" s="136">
        <v>234.1</v>
      </c>
      <c r="I56" s="136">
        <v>49.9</v>
      </c>
      <c r="J56" s="136">
        <v>8.8</v>
      </c>
      <c r="K56" s="136">
        <v>149.3</v>
      </c>
      <c r="L56" s="136">
        <v>5</v>
      </c>
      <c r="M56" s="136">
        <v>46</v>
      </c>
      <c r="N56" s="136">
        <v>4.4</v>
      </c>
      <c r="O56" s="170"/>
      <c r="P56" s="136">
        <v>18</v>
      </c>
      <c r="Q56" s="136">
        <v>10.8</v>
      </c>
      <c r="R56" s="136">
        <v>4.2</v>
      </c>
      <c r="S56" s="136"/>
      <c r="T56" s="136">
        <f t="shared" si="6"/>
        <v>60.900000000000006</v>
      </c>
      <c r="U56" s="136"/>
      <c r="V56" s="136"/>
      <c r="W56" s="136"/>
      <c r="X56" s="136">
        <f t="shared" si="7"/>
        <v>0.39999999999997726</v>
      </c>
      <c r="Y56" s="201">
        <f t="shared" si="3"/>
        <v>11.699999999999989</v>
      </c>
      <c r="Z56" s="204">
        <f t="shared" si="4"/>
        <v>97.42404227212683</v>
      </c>
    </row>
    <row r="57" spans="1:26" ht="15.75">
      <c r="A57" s="177">
        <v>5</v>
      </c>
      <c r="B57" s="168" t="s">
        <v>148</v>
      </c>
      <c r="C57" s="178" t="s">
        <v>149</v>
      </c>
      <c r="D57" s="170">
        <v>14121</v>
      </c>
      <c r="E57" s="136">
        <v>520.9</v>
      </c>
      <c r="F57" s="136">
        <v>511.9</v>
      </c>
      <c r="G57" s="136">
        <f t="shared" si="0"/>
        <v>309.4</v>
      </c>
      <c r="H57" s="136">
        <v>247</v>
      </c>
      <c r="I57" s="136">
        <v>52.7</v>
      </c>
      <c r="J57" s="136">
        <v>9.7</v>
      </c>
      <c r="K57" s="136">
        <v>72.5</v>
      </c>
      <c r="L57" s="136">
        <v>4.4</v>
      </c>
      <c r="M57" s="136">
        <v>4</v>
      </c>
      <c r="N57" s="136">
        <v>4.5</v>
      </c>
      <c r="O57" s="170"/>
      <c r="P57" s="136">
        <v>1</v>
      </c>
      <c r="Q57" s="136"/>
      <c r="R57" s="136">
        <v>0.7</v>
      </c>
      <c r="S57" s="136">
        <v>28.9</v>
      </c>
      <c r="T57" s="136">
        <f t="shared" si="6"/>
        <v>28.999999999999993</v>
      </c>
      <c r="U57" s="136"/>
      <c r="V57" s="136">
        <v>10.8</v>
      </c>
      <c r="W57" s="136">
        <v>118</v>
      </c>
      <c r="X57" s="136">
        <f t="shared" si="7"/>
        <v>1.1999999999999886</v>
      </c>
      <c r="Y57" s="201">
        <f t="shared" si="3"/>
        <v>9</v>
      </c>
      <c r="Z57" s="204">
        <f t="shared" si="4"/>
        <v>98.27222115569208</v>
      </c>
    </row>
    <row r="58" spans="1:26" s="99" customFormat="1" ht="16.5" thickBot="1">
      <c r="A58" s="193">
        <v>5</v>
      </c>
      <c r="B58" s="193" t="s">
        <v>150</v>
      </c>
      <c r="C58" s="193"/>
      <c r="D58" s="193"/>
      <c r="E58" s="194">
        <f aca="true" t="shared" si="10" ref="E58:Y58">SUM(E53:E57)</f>
        <v>5134.9</v>
      </c>
      <c r="F58" s="194">
        <f t="shared" si="10"/>
        <v>4678.299999999999</v>
      </c>
      <c r="G58" s="194">
        <f t="shared" si="10"/>
        <v>2866.2000000000003</v>
      </c>
      <c r="H58" s="194">
        <f t="shared" si="10"/>
        <v>2283.8</v>
      </c>
      <c r="I58" s="194">
        <f t="shared" si="10"/>
        <v>490.49999999999994</v>
      </c>
      <c r="J58" s="194">
        <f t="shared" si="10"/>
        <v>91.9</v>
      </c>
      <c r="K58" s="194">
        <f t="shared" si="10"/>
        <v>1238.4</v>
      </c>
      <c r="L58" s="194">
        <f t="shared" si="10"/>
        <v>71.9</v>
      </c>
      <c r="M58" s="194">
        <f t="shared" si="10"/>
        <v>77.4</v>
      </c>
      <c r="N58" s="194">
        <f t="shared" si="10"/>
        <v>75.3</v>
      </c>
      <c r="O58" s="194">
        <f t="shared" si="10"/>
        <v>0</v>
      </c>
      <c r="P58" s="194">
        <f t="shared" si="10"/>
        <v>50.4</v>
      </c>
      <c r="Q58" s="194">
        <f t="shared" si="10"/>
        <v>36</v>
      </c>
      <c r="R58" s="194">
        <f t="shared" si="10"/>
        <v>17.599999999999998</v>
      </c>
      <c r="S58" s="194">
        <f t="shared" si="10"/>
        <v>347.9</v>
      </c>
      <c r="T58" s="194">
        <f t="shared" si="10"/>
        <v>561.9</v>
      </c>
      <c r="U58" s="194">
        <f t="shared" si="10"/>
        <v>0</v>
      </c>
      <c r="V58" s="194">
        <f t="shared" si="10"/>
        <v>103.3</v>
      </c>
      <c r="W58" s="194">
        <f t="shared" si="10"/>
        <v>464.5</v>
      </c>
      <c r="X58" s="194">
        <f t="shared" si="10"/>
        <v>5.899999999999864</v>
      </c>
      <c r="Y58" s="202">
        <f t="shared" si="10"/>
        <v>456.6</v>
      </c>
      <c r="Z58" s="204">
        <f t="shared" si="4"/>
        <v>91.10790862528968</v>
      </c>
    </row>
    <row r="59" spans="1:26" s="99" customFormat="1" ht="16.5" thickBot="1">
      <c r="A59" s="195">
        <f>10+33+5</f>
        <v>48</v>
      </c>
      <c r="B59" s="196" t="s">
        <v>152</v>
      </c>
      <c r="C59" s="197"/>
      <c r="D59" s="197"/>
      <c r="E59" s="198">
        <f aca="true" t="shared" si="11" ref="E59:Y59">E58+E52+E47+E16</f>
        <v>136023.40000000002</v>
      </c>
      <c r="F59" s="198">
        <f t="shared" si="11"/>
        <v>125351.2</v>
      </c>
      <c r="G59" s="198">
        <f t="shared" si="11"/>
        <v>80524</v>
      </c>
      <c r="H59" s="198">
        <f t="shared" si="11"/>
        <v>64156.799999999996</v>
      </c>
      <c r="I59" s="198">
        <f t="shared" si="11"/>
        <v>13784.000000000002</v>
      </c>
      <c r="J59" s="198">
        <f t="shared" si="11"/>
        <v>2583.2000000000003</v>
      </c>
      <c r="K59" s="198">
        <f t="shared" si="11"/>
        <v>26788.800000000003</v>
      </c>
      <c r="L59" s="198">
        <f t="shared" si="11"/>
        <v>1997.3000000000002</v>
      </c>
      <c r="M59" s="198">
        <f t="shared" si="11"/>
        <v>4934.299999999999</v>
      </c>
      <c r="N59" s="198">
        <f t="shared" si="11"/>
        <v>2165</v>
      </c>
      <c r="O59" s="198">
        <f t="shared" si="11"/>
        <v>0</v>
      </c>
      <c r="P59" s="198">
        <f t="shared" si="11"/>
        <v>3149.8999999999996</v>
      </c>
      <c r="Q59" s="198">
        <f t="shared" si="11"/>
        <v>759.9000000000001</v>
      </c>
      <c r="R59" s="198">
        <f t="shared" si="11"/>
        <v>432.7</v>
      </c>
      <c r="S59" s="198">
        <f t="shared" si="11"/>
        <v>4432.799999999999</v>
      </c>
      <c r="T59" s="198">
        <f t="shared" si="11"/>
        <v>8916.9</v>
      </c>
      <c r="U59" s="198">
        <f t="shared" si="11"/>
        <v>665.2</v>
      </c>
      <c r="V59" s="198">
        <f t="shared" si="11"/>
        <v>4546.0999999999985</v>
      </c>
      <c r="W59" s="198">
        <f t="shared" si="11"/>
        <v>9647</v>
      </c>
      <c r="X59" s="198">
        <f t="shared" si="11"/>
        <v>3180.1000000000026</v>
      </c>
      <c r="Y59" s="198">
        <f t="shared" si="11"/>
        <v>10672.2</v>
      </c>
      <c r="Z59" s="204">
        <f t="shared" si="4"/>
        <v>92.15414406638855</v>
      </c>
    </row>
  </sheetData>
  <sheetProtection/>
  <mergeCells count="17">
    <mergeCell ref="B1:T1"/>
    <mergeCell ref="A3:A4"/>
    <mergeCell ref="B3:B4"/>
    <mergeCell ref="C3:C4"/>
    <mergeCell ref="D3:D4"/>
    <mergeCell ref="E3:E4"/>
    <mergeCell ref="F3:F4"/>
    <mergeCell ref="X3:X4"/>
    <mergeCell ref="Y3:Y4"/>
    <mergeCell ref="Z3:Z4"/>
    <mergeCell ref="V3:V4"/>
    <mergeCell ref="W3:W4"/>
    <mergeCell ref="H3:J3"/>
    <mergeCell ref="K3:K4"/>
    <mergeCell ref="L3:T3"/>
    <mergeCell ref="U3:U4"/>
    <mergeCell ref="G3:G4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zoomScale="93" zoomScaleNormal="93" zoomScalePageLayoutView="0" workbookViewId="0" topLeftCell="A40">
      <selection activeCell="G67" sqref="G67"/>
    </sheetView>
  </sheetViews>
  <sheetFormatPr defaultColWidth="9.140625" defaultRowHeight="15"/>
  <cols>
    <col min="1" max="1" width="7.421875" style="0" customWidth="1"/>
    <col min="2" max="2" width="44.421875" style="0" customWidth="1"/>
    <col min="3" max="3" width="16.00390625" style="0" customWidth="1"/>
    <col min="4" max="4" width="11.57421875" style="0" customWidth="1"/>
    <col min="5" max="5" width="12.7109375" style="0" customWidth="1"/>
    <col min="6" max="6" width="9.57421875" style="0" customWidth="1"/>
    <col min="8" max="8" width="17.7109375" style="0" customWidth="1"/>
    <col min="9" max="9" width="16.00390625" style="0" customWidth="1"/>
    <col min="10" max="10" width="24.57421875" style="0" customWidth="1"/>
    <col min="11" max="11" width="13.57421875" style="0" customWidth="1"/>
    <col min="12" max="12" width="11.00390625" style="0" customWidth="1"/>
    <col min="15" max="15" width="13.8515625" style="0" customWidth="1"/>
    <col min="16" max="16" width="27.140625" style="0" customWidth="1"/>
  </cols>
  <sheetData>
    <row r="1" spans="1:16" ht="18.75">
      <c r="A1" s="5"/>
      <c r="B1" s="6" t="s">
        <v>38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.75">
      <c r="A2" s="5"/>
      <c r="B2" s="6" t="s">
        <v>169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9.5" thickBot="1">
      <c r="A3" s="5"/>
      <c r="B3" s="6" t="s">
        <v>165</v>
      </c>
      <c r="C3" s="6"/>
      <c r="D3" s="6"/>
      <c r="E3" s="6"/>
      <c r="F3" s="8"/>
      <c r="G3" s="8"/>
      <c r="H3" s="6"/>
      <c r="I3" s="6"/>
      <c r="J3" s="6"/>
      <c r="K3" s="10"/>
      <c r="L3" s="10"/>
      <c r="M3" s="9"/>
      <c r="N3" s="6"/>
      <c r="O3" s="97">
        <v>12827.8</v>
      </c>
      <c r="P3" s="6" t="s">
        <v>39</v>
      </c>
    </row>
    <row r="4" spans="1:16" ht="15.75" thickBot="1">
      <c r="A4" s="247" t="s">
        <v>1</v>
      </c>
      <c r="B4" s="250" t="s">
        <v>28</v>
      </c>
      <c r="C4" s="253" t="s">
        <v>3</v>
      </c>
      <c r="D4" s="253" t="s">
        <v>50</v>
      </c>
      <c r="E4" s="256" t="s">
        <v>29</v>
      </c>
      <c r="F4" s="259" t="s">
        <v>30</v>
      </c>
      <c r="G4" s="260"/>
      <c r="H4" s="260"/>
      <c r="I4" s="260"/>
      <c r="J4" s="260"/>
      <c r="K4" s="260"/>
      <c r="L4" s="260"/>
      <c r="M4" s="260"/>
      <c r="N4" s="260"/>
      <c r="O4" s="229" t="s">
        <v>31</v>
      </c>
      <c r="P4" s="232" t="s">
        <v>32</v>
      </c>
    </row>
    <row r="5" spans="1:16" ht="15" customHeight="1" thickBot="1">
      <c r="A5" s="248"/>
      <c r="B5" s="251"/>
      <c r="C5" s="254"/>
      <c r="D5" s="254"/>
      <c r="E5" s="257"/>
      <c r="F5" s="235" t="s">
        <v>33</v>
      </c>
      <c r="G5" s="237" t="s">
        <v>34</v>
      </c>
      <c r="H5" s="239" t="s">
        <v>35</v>
      </c>
      <c r="I5" s="241" t="s">
        <v>36</v>
      </c>
      <c r="J5" s="242"/>
      <c r="K5" s="243" t="s">
        <v>167</v>
      </c>
      <c r="L5" s="237" t="s">
        <v>51</v>
      </c>
      <c r="M5" s="245" t="s">
        <v>164</v>
      </c>
      <c r="N5" s="261"/>
      <c r="O5" s="230"/>
      <c r="P5" s="233"/>
    </row>
    <row r="6" spans="1:16" ht="38.25" customHeight="1" thickBot="1">
      <c r="A6" s="249"/>
      <c r="B6" s="252"/>
      <c r="C6" s="255"/>
      <c r="D6" s="255"/>
      <c r="E6" s="258"/>
      <c r="F6" s="236"/>
      <c r="G6" s="238"/>
      <c r="H6" s="240"/>
      <c r="I6" s="25" t="s">
        <v>168</v>
      </c>
      <c r="J6" s="149" t="s">
        <v>37</v>
      </c>
      <c r="K6" s="244"/>
      <c r="L6" s="238"/>
      <c r="M6" s="246"/>
      <c r="N6" s="262"/>
      <c r="O6" s="231"/>
      <c r="P6" s="234"/>
    </row>
    <row r="7" spans="1:16" ht="29.25" customHeight="1">
      <c r="A7" s="11">
        <v>1</v>
      </c>
      <c r="B7" s="12">
        <v>2</v>
      </c>
      <c r="C7" s="12">
        <v>3</v>
      </c>
      <c r="D7" s="12">
        <v>4</v>
      </c>
      <c r="E7" s="13" t="s">
        <v>54</v>
      </c>
      <c r="F7" s="11">
        <v>6</v>
      </c>
      <c r="G7" s="12">
        <v>7</v>
      </c>
      <c r="H7" s="23" t="s">
        <v>52</v>
      </c>
      <c r="I7" s="26">
        <v>9</v>
      </c>
      <c r="J7" s="14">
        <v>10</v>
      </c>
      <c r="K7" s="24">
        <v>11</v>
      </c>
      <c r="L7" s="12">
        <v>12</v>
      </c>
      <c r="M7" s="12">
        <v>13</v>
      </c>
      <c r="N7" s="23">
        <v>14</v>
      </c>
      <c r="O7" s="127">
        <v>15</v>
      </c>
      <c r="P7" s="126">
        <v>16</v>
      </c>
    </row>
    <row r="8" spans="1:16" ht="15.75">
      <c r="A8" s="27">
        <v>1</v>
      </c>
      <c r="B8" s="28" t="s">
        <v>57</v>
      </c>
      <c r="C8" s="29" t="s">
        <v>58</v>
      </c>
      <c r="D8" s="143">
        <v>947</v>
      </c>
      <c r="E8" s="139">
        <f>F8+G8+H8+K8+L8+M8+N8</f>
        <v>363.6</v>
      </c>
      <c r="F8" s="55"/>
      <c r="G8" s="55">
        <v>290</v>
      </c>
      <c r="H8" s="2">
        <f>I8+J8</f>
        <v>0</v>
      </c>
      <c r="I8" s="2"/>
      <c r="J8" s="2"/>
      <c r="K8" s="2">
        <v>73.6</v>
      </c>
      <c r="L8" s="2"/>
      <c r="M8" s="2"/>
      <c r="N8" s="2"/>
      <c r="O8" s="2"/>
      <c r="P8" s="133" t="s">
        <v>153</v>
      </c>
    </row>
    <row r="9" spans="1:16" ht="15.75">
      <c r="A9" s="27">
        <v>2</v>
      </c>
      <c r="B9" s="28" t="s">
        <v>59</v>
      </c>
      <c r="C9" s="29" t="s">
        <v>58</v>
      </c>
      <c r="D9" s="143">
        <v>731</v>
      </c>
      <c r="E9" s="139">
        <f aca="true" t="shared" si="0" ref="E9:E58">F9+G9+H9+K9+L9+M9+N9</f>
        <v>237.1</v>
      </c>
      <c r="F9" s="55"/>
      <c r="G9" s="55"/>
      <c r="H9" s="2">
        <f aca="true" t="shared" si="1" ref="H9:H60">I9+J9</f>
        <v>0</v>
      </c>
      <c r="I9" s="2"/>
      <c r="J9" s="2"/>
      <c r="K9" s="2">
        <v>237.1</v>
      </c>
      <c r="L9" s="2"/>
      <c r="M9" s="2"/>
      <c r="N9" s="2"/>
      <c r="O9" s="2"/>
      <c r="P9" s="134" t="s">
        <v>154</v>
      </c>
    </row>
    <row r="10" spans="1:16" ht="15.75">
      <c r="A10" s="30">
        <v>3</v>
      </c>
      <c r="B10" s="31" t="s">
        <v>60</v>
      </c>
      <c r="C10" s="32" t="s">
        <v>58</v>
      </c>
      <c r="D10" s="144">
        <v>88</v>
      </c>
      <c r="E10" s="139">
        <f t="shared" si="0"/>
        <v>0</v>
      </c>
      <c r="F10" s="56"/>
      <c r="G10" s="56"/>
      <c r="H10" s="2">
        <f t="shared" si="1"/>
        <v>0</v>
      </c>
      <c r="I10" s="2"/>
      <c r="J10" s="2"/>
      <c r="K10" s="2"/>
      <c r="L10" s="2"/>
      <c r="M10" s="2"/>
      <c r="N10" s="2"/>
      <c r="O10" s="2"/>
      <c r="P10" s="135" t="s">
        <v>155</v>
      </c>
    </row>
    <row r="11" spans="1:16" ht="15.75">
      <c r="A11" s="27">
        <v>4</v>
      </c>
      <c r="B11" s="28" t="s">
        <v>61</v>
      </c>
      <c r="C11" s="34" t="s">
        <v>62</v>
      </c>
      <c r="D11" s="143">
        <v>315</v>
      </c>
      <c r="E11" s="139">
        <f t="shared" si="0"/>
        <v>0</v>
      </c>
      <c r="F11" s="55"/>
      <c r="G11" s="55"/>
      <c r="H11" s="2">
        <f t="shared" si="1"/>
        <v>0</v>
      </c>
      <c r="I11" s="2"/>
      <c r="J11" s="2"/>
      <c r="K11" s="2"/>
      <c r="L11" s="2"/>
      <c r="M11" s="2"/>
      <c r="N11" s="2"/>
      <c r="O11" s="2"/>
      <c r="P11" s="135" t="s">
        <v>166</v>
      </c>
    </row>
    <row r="12" spans="1:16" ht="15.75">
      <c r="A12" s="27">
        <v>5</v>
      </c>
      <c r="B12" s="28" t="s">
        <v>63</v>
      </c>
      <c r="C12" s="34" t="s">
        <v>64</v>
      </c>
      <c r="D12" s="143">
        <v>680</v>
      </c>
      <c r="E12" s="139">
        <f t="shared" si="0"/>
        <v>416.6</v>
      </c>
      <c r="F12" s="55">
        <v>54.7</v>
      </c>
      <c r="G12" s="55">
        <v>196.9</v>
      </c>
      <c r="H12" s="2">
        <f t="shared" si="1"/>
        <v>0</v>
      </c>
      <c r="I12" s="2"/>
      <c r="J12" s="2"/>
      <c r="K12" s="2">
        <v>165</v>
      </c>
      <c r="L12" s="2"/>
      <c r="M12" s="2"/>
      <c r="N12" s="2"/>
      <c r="O12" s="2"/>
      <c r="P12" s="2"/>
    </row>
    <row r="13" spans="1:16" ht="15.75">
      <c r="A13" s="27">
        <v>6</v>
      </c>
      <c r="B13" s="28" t="s">
        <v>65</v>
      </c>
      <c r="C13" s="34" t="s">
        <v>66</v>
      </c>
      <c r="D13" s="143">
        <v>347</v>
      </c>
      <c r="E13" s="139">
        <f t="shared" si="0"/>
        <v>450</v>
      </c>
      <c r="F13" s="55"/>
      <c r="G13" s="55"/>
      <c r="H13" s="2">
        <f t="shared" si="1"/>
        <v>0</v>
      </c>
      <c r="I13" s="2"/>
      <c r="J13" s="2"/>
      <c r="K13" s="2">
        <v>450</v>
      </c>
      <c r="L13" s="2"/>
      <c r="M13" s="2"/>
      <c r="N13" s="2"/>
      <c r="O13" s="2"/>
      <c r="P13" s="2"/>
    </row>
    <row r="14" spans="1:16" ht="15.75">
      <c r="A14" s="27">
        <v>7</v>
      </c>
      <c r="B14" s="28" t="s">
        <v>67</v>
      </c>
      <c r="C14" s="34" t="s">
        <v>68</v>
      </c>
      <c r="D14" s="143">
        <v>368</v>
      </c>
      <c r="E14" s="139">
        <f t="shared" si="0"/>
        <v>430</v>
      </c>
      <c r="F14" s="55"/>
      <c r="G14" s="55"/>
      <c r="H14" s="2">
        <f t="shared" si="1"/>
        <v>0</v>
      </c>
      <c r="I14" s="2"/>
      <c r="J14" s="2"/>
      <c r="K14" s="2">
        <f>250+80+100</f>
        <v>430</v>
      </c>
      <c r="L14" s="2"/>
      <c r="M14" s="2"/>
      <c r="N14" s="2"/>
      <c r="O14" s="2"/>
      <c r="P14" s="2"/>
    </row>
    <row r="15" spans="1:16" ht="15.75">
      <c r="A15" s="27">
        <v>8</v>
      </c>
      <c r="B15" s="28" t="s">
        <v>69</v>
      </c>
      <c r="C15" s="34" t="s">
        <v>70</v>
      </c>
      <c r="D15" s="143">
        <v>538</v>
      </c>
      <c r="E15" s="139">
        <f t="shared" si="0"/>
        <v>594.3</v>
      </c>
      <c r="F15" s="57">
        <v>138.9</v>
      </c>
      <c r="G15" s="55">
        <v>130.4</v>
      </c>
      <c r="H15" s="2">
        <f t="shared" si="1"/>
        <v>0</v>
      </c>
      <c r="I15" s="2"/>
      <c r="J15" s="2"/>
      <c r="K15" s="2">
        <v>205</v>
      </c>
      <c r="L15" s="2"/>
      <c r="M15" s="2">
        <v>120</v>
      </c>
      <c r="N15" s="2"/>
      <c r="O15" s="2"/>
      <c r="P15" s="2"/>
    </row>
    <row r="16" spans="1:16" ht="15.75">
      <c r="A16" s="27">
        <v>9</v>
      </c>
      <c r="B16" s="28" t="s">
        <v>71</v>
      </c>
      <c r="C16" s="34" t="s">
        <v>72</v>
      </c>
      <c r="D16" s="143">
        <v>208</v>
      </c>
      <c r="E16" s="139">
        <f t="shared" si="0"/>
        <v>28.3</v>
      </c>
      <c r="F16" s="57">
        <v>28.3</v>
      </c>
      <c r="G16" s="55"/>
      <c r="H16" s="2">
        <f t="shared" si="1"/>
        <v>0</v>
      </c>
      <c r="I16" s="2"/>
      <c r="J16" s="2"/>
      <c r="K16" s="2"/>
      <c r="L16" s="2"/>
      <c r="M16" s="2"/>
      <c r="N16" s="2"/>
      <c r="O16" s="2"/>
      <c r="P16" s="2"/>
    </row>
    <row r="17" spans="1:16" ht="15.75">
      <c r="A17" s="27">
        <v>10</v>
      </c>
      <c r="B17" s="28" t="s">
        <v>73</v>
      </c>
      <c r="C17" s="34" t="s">
        <v>74</v>
      </c>
      <c r="D17" s="143">
        <v>576</v>
      </c>
      <c r="E17" s="139">
        <f t="shared" si="0"/>
        <v>1092.2</v>
      </c>
      <c r="F17" s="57">
        <v>292.2</v>
      </c>
      <c r="G17" s="55"/>
      <c r="H17" s="2">
        <f t="shared" si="1"/>
        <v>0</v>
      </c>
      <c r="I17" s="2"/>
      <c r="J17" s="2"/>
      <c r="K17" s="2">
        <v>400</v>
      </c>
      <c r="L17" s="2"/>
      <c r="M17" s="2">
        <v>400</v>
      </c>
      <c r="N17" s="2"/>
      <c r="O17" s="2"/>
      <c r="P17" s="2"/>
    </row>
    <row r="18" spans="1:16" ht="15.75">
      <c r="A18" s="35">
        <v>10</v>
      </c>
      <c r="B18" s="35" t="s">
        <v>75</v>
      </c>
      <c r="C18" s="36"/>
      <c r="D18" s="145">
        <v>4798</v>
      </c>
      <c r="E18" s="140">
        <f>SUM(E8:E17)</f>
        <v>3612.1000000000004</v>
      </c>
      <c r="F18" s="58">
        <f aca="true" t="shared" si="2" ref="F18:O18">SUM(F8:F17)</f>
        <v>514.1</v>
      </c>
      <c r="G18" s="58">
        <f t="shared" si="2"/>
        <v>617.3</v>
      </c>
      <c r="H18" s="58">
        <f t="shared" si="2"/>
        <v>0</v>
      </c>
      <c r="I18" s="58">
        <f t="shared" si="2"/>
        <v>0</v>
      </c>
      <c r="J18" s="58">
        <f t="shared" si="2"/>
        <v>0</v>
      </c>
      <c r="K18" s="58">
        <f>SUM(K8:K17)</f>
        <v>1960.7</v>
      </c>
      <c r="L18" s="58">
        <f t="shared" si="2"/>
        <v>0</v>
      </c>
      <c r="M18" s="58">
        <f t="shared" si="2"/>
        <v>520</v>
      </c>
      <c r="N18" s="58">
        <f t="shared" si="2"/>
        <v>0</v>
      </c>
      <c r="O18" s="58">
        <f t="shared" si="2"/>
        <v>0</v>
      </c>
      <c r="P18" s="2"/>
    </row>
    <row r="19" spans="1:16" ht="15.75">
      <c r="A19" s="27">
        <v>1</v>
      </c>
      <c r="B19" s="28" t="s">
        <v>76</v>
      </c>
      <c r="C19" s="37" t="s">
        <v>77</v>
      </c>
      <c r="D19" s="146">
        <v>185</v>
      </c>
      <c r="E19" s="139">
        <f t="shared" si="0"/>
        <v>468</v>
      </c>
      <c r="F19" s="55"/>
      <c r="G19" s="55"/>
      <c r="H19" s="2">
        <f t="shared" si="1"/>
        <v>0</v>
      </c>
      <c r="I19" s="2"/>
      <c r="J19" s="2"/>
      <c r="K19" s="2">
        <f>360+82+26</f>
        <v>468</v>
      </c>
      <c r="L19" s="2"/>
      <c r="M19" s="2"/>
      <c r="N19" s="2"/>
      <c r="O19" s="2"/>
      <c r="P19" s="2"/>
    </row>
    <row r="20" spans="1:16" ht="15.75">
      <c r="A20" s="27">
        <v>2</v>
      </c>
      <c r="B20" s="28" t="s">
        <v>78</v>
      </c>
      <c r="C20" s="38" t="s">
        <v>79</v>
      </c>
      <c r="D20" s="143">
        <v>249</v>
      </c>
      <c r="E20" s="139">
        <f t="shared" si="0"/>
        <v>1038</v>
      </c>
      <c r="F20" s="57"/>
      <c r="G20" s="55"/>
      <c r="H20" s="2">
        <f t="shared" si="1"/>
        <v>0</v>
      </c>
      <c r="I20" s="2"/>
      <c r="J20" s="2"/>
      <c r="K20" s="2">
        <f>860+120+58</f>
        <v>1038</v>
      </c>
      <c r="L20" s="2"/>
      <c r="M20" s="2"/>
      <c r="N20" s="2"/>
      <c r="O20" s="2"/>
      <c r="P20" s="2"/>
    </row>
    <row r="21" spans="1:16" ht="15.75">
      <c r="A21" s="27">
        <v>3</v>
      </c>
      <c r="B21" s="28" t="s">
        <v>80</v>
      </c>
      <c r="C21" s="37" t="s">
        <v>81</v>
      </c>
      <c r="D21" s="146">
        <v>235</v>
      </c>
      <c r="E21" s="139">
        <f t="shared" si="0"/>
        <v>0</v>
      </c>
      <c r="F21" s="57"/>
      <c r="G21" s="55"/>
      <c r="H21" s="2">
        <f t="shared" si="1"/>
        <v>0</v>
      </c>
      <c r="I21" s="2"/>
      <c r="J21" s="2"/>
      <c r="K21" s="2"/>
      <c r="L21" s="2"/>
      <c r="M21" s="2"/>
      <c r="N21" s="2"/>
      <c r="O21" s="2"/>
      <c r="P21" s="2"/>
    </row>
    <row r="22" spans="1:16" ht="15.75">
      <c r="A22" s="27">
        <v>4</v>
      </c>
      <c r="B22" s="28" t="s">
        <v>82</v>
      </c>
      <c r="C22" s="37" t="s">
        <v>83</v>
      </c>
      <c r="D22" s="146">
        <v>198</v>
      </c>
      <c r="E22" s="139">
        <f t="shared" si="0"/>
        <v>118.6</v>
      </c>
      <c r="F22" s="57">
        <v>118.6</v>
      </c>
      <c r="G22" s="55"/>
      <c r="H22" s="2">
        <f t="shared" si="1"/>
        <v>0</v>
      </c>
      <c r="I22" s="2"/>
      <c r="J22" s="2"/>
      <c r="K22" s="2"/>
      <c r="L22" s="2"/>
      <c r="M22" s="2"/>
      <c r="N22" s="2"/>
      <c r="O22" s="2"/>
      <c r="P22" s="2"/>
    </row>
    <row r="23" spans="1:16" ht="15.75">
      <c r="A23" s="27">
        <v>5</v>
      </c>
      <c r="B23" s="28" t="s">
        <v>84</v>
      </c>
      <c r="C23" s="37" t="s">
        <v>85</v>
      </c>
      <c r="D23" s="146">
        <v>261</v>
      </c>
      <c r="E23" s="139">
        <f t="shared" si="0"/>
        <v>200</v>
      </c>
      <c r="F23" s="57"/>
      <c r="G23" s="55"/>
      <c r="H23" s="2">
        <f t="shared" si="1"/>
        <v>0</v>
      </c>
      <c r="I23" s="2"/>
      <c r="J23" s="2"/>
      <c r="K23" s="2">
        <v>200</v>
      </c>
      <c r="L23" s="2"/>
      <c r="M23" s="2"/>
      <c r="N23" s="2"/>
      <c r="O23" s="2"/>
      <c r="P23" s="2"/>
    </row>
    <row r="24" spans="1:16" ht="15.75">
      <c r="A24" s="27">
        <v>6</v>
      </c>
      <c r="B24" s="28" t="s">
        <v>86</v>
      </c>
      <c r="C24" s="37" t="s">
        <v>87</v>
      </c>
      <c r="D24" s="146">
        <v>314</v>
      </c>
      <c r="E24" s="139">
        <f t="shared" si="0"/>
        <v>525</v>
      </c>
      <c r="F24" s="57"/>
      <c r="G24" s="55"/>
      <c r="H24" s="2">
        <f t="shared" si="1"/>
        <v>0</v>
      </c>
      <c r="I24" s="2"/>
      <c r="J24" s="2"/>
      <c r="K24" s="2">
        <v>240</v>
      </c>
      <c r="L24" s="2"/>
      <c r="M24" s="2">
        <v>285</v>
      </c>
      <c r="N24" s="2"/>
      <c r="O24" s="2"/>
      <c r="P24" s="2"/>
    </row>
    <row r="25" spans="1:16" ht="15.75">
      <c r="A25" s="27">
        <v>7</v>
      </c>
      <c r="B25" s="28" t="s">
        <v>88</v>
      </c>
      <c r="C25" s="37" t="s">
        <v>89</v>
      </c>
      <c r="D25" s="146">
        <v>175</v>
      </c>
      <c r="E25" s="139">
        <f t="shared" si="0"/>
        <v>0</v>
      </c>
      <c r="F25" s="57"/>
      <c r="G25" s="55"/>
      <c r="H25" s="2">
        <f t="shared" si="1"/>
        <v>0</v>
      </c>
      <c r="I25" s="2"/>
      <c r="J25" s="2"/>
      <c r="K25" s="2"/>
      <c r="L25" s="2"/>
      <c r="M25" s="2"/>
      <c r="N25" s="2"/>
      <c r="O25" s="2"/>
      <c r="P25" s="2"/>
    </row>
    <row r="26" spans="1:16" ht="15.75">
      <c r="A26" s="27">
        <v>8</v>
      </c>
      <c r="B26" s="28" t="s">
        <v>90</v>
      </c>
      <c r="C26" s="37" t="s">
        <v>91</v>
      </c>
      <c r="D26" s="146">
        <v>163</v>
      </c>
      <c r="E26" s="139">
        <f t="shared" si="0"/>
        <v>0</v>
      </c>
      <c r="F26" s="57"/>
      <c r="G26" s="55"/>
      <c r="H26" s="2">
        <f t="shared" si="1"/>
        <v>0</v>
      </c>
      <c r="I26" s="2"/>
      <c r="J26" s="2"/>
      <c r="K26" s="2"/>
      <c r="L26" s="2"/>
      <c r="M26" s="2"/>
      <c r="N26" s="2"/>
      <c r="O26" s="2"/>
      <c r="P26" s="2"/>
    </row>
    <row r="27" spans="1:16" ht="15.75">
      <c r="A27" s="27">
        <v>9</v>
      </c>
      <c r="B27" s="28" t="s">
        <v>92</v>
      </c>
      <c r="C27" s="37" t="s">
        <v>93</v>
      </c>
      <c r="D27" s="146">
        <v>163</v>
      </c>
      <c r="E27" s="139">
        <f t="shared" si="0"/>
        <v>0</v>
      </c>
      <c r="F27" s="57"/>
      <c r="G27" s="55"/>
      <c r="H27" s="2">
        <f t="shared" si="1"/>
        <v>0</v>
      </c>
      <c r="I27" s="2"/>
      <c r="J27" s="2"/>
      <c r="K27" s="2"/>
      <c r="L27" s="2"/>
      <c r="M27" s="2"/>
      <c r="N27" s="2"/>
      <c r="O27" s="2"/>
      <c r="P27" s="2"/>
    </row>
    <row r="28" spans="1:16" ht="15.75">
      <c r="A28" s="27">
        <v>10</v>
      </c>
      <c r="B28" s="28" t="s">
        <v>94</v>
      </c>
      <c r="C28" s="37" t="s">
        <v>64</v>
      </c>
      <c r="D28" s="146">
        <v>140</v>
      </c>
      <c r="E28" s="139">
        <f t="shared" si="0"/>
        <v>0</v>
      </c>
      <c r="F28" s="57"/>
      <c r="G28" s="55"/>
      <c r="H28" s="2">
        <f t="shared" si="1"/>
        <v>0</v>
      </c>
      <c r="I28" s="2"/>
      <c r="J28" s="2"/>
      <c r="K28" s="2"/>
      <c r="L28" s="2"/>
      <c r="M28" s="2"/>
      <c r="N28" s="2"/>
      <c r="O28" s="2"/>
      <c r="P28" s="2"/>
    </row>
    <row r="29" spans="1:16" ht="15.75">
      <c r="A29" s="27">
        <v>11</v>
      </c>
      <c r="B29" s="31" t="s">
        <v>95</v>
      </c>
      <c r="C29" s="39" t="s">
        <v>64</v>
      </c>
      <c r="D29" s="144">
        <v>92</v>
      </c>
      <c r="E29" s="139">
        <f t="shared" si="0"/>
        <v>0</v>
      </c>
      <c r="F29" s="56"/>
      <c r="G29" s="56"/>
      <c r="H29" s="2">
        <f t="shared" si="1"/>
        <v>0</v>
      </c>
      <c r="I29" s="2"/>
      <c r="J29" s="2"/>
      <c r="K29" s="2"/>
      <c r="L29" s="2"/>
      <c r="M29" s="2"/>
      <c r="N29" s="2"/>
      <c r="O29" s="2"/>
      <c r="P29" s="2"/>
    </row>
    <row r="30" spans="1:16" ht="15.75">
      <c r="A30" s="27">
        <v>12</v>
      </c>
      <c r="B30" s="28" t="s">
        <v>96</v>
      </c>
      <c r="C30" s="37" t="s">
        <v>97</v>
      </c>
      <c r="D30" s="146">
        <v>185</v>
      </c>
      <c r="E30" s="139">
        <f t="shared" si="0"/>
        <v>300</v>
      </c>
      <c r="F30" s="57"/>
      <c r="G30" s="55"/>
      <c r="H30" s="2">
        <f t="shared" si="1"/>
        <v>0</v>
      </c>
      <c r="I30" s="2"/>
      <c r="J30" s="2"/>
      <c r="K30" s="2">
        <v>300</v>
      </c>
      <c r="L30" s="2"/>
      <c r="M30" s="2"/>
      <c r="N30" s="2"/>
      <c r="O30" s="2"/>
      <c r="P30" s="2"/>
    </row>
    <row r="31" spans="1:16" ht="15.75">
      <c r="A31" s="27">
        <v>13</v>
      </c>
      <c r="B31" s="28" t="s">
        <v>98</v>
      </c>
      <c r="C31" s="37" t="s">
        <v>99</v>
      </c>
      <c r="D31" s="146">
        <v>159</v>
      </c>
      <c r="E31" s="139">
        <f t="shared" si="0"/>
        <v>97.8</v>
      </c>
      <c r="F31" s="57">
        <v>97.8</v>
      </c>
      <c r="G31" s="55"/>
      <c r="H31" s="2">
        <f t="shared" si="1"/>
        <v>0</v>
      </c>
      <c r="I31" s="2"/>
      <c r="J31" s="2"/>
      <c r="K31" s="2"/>
      <c r="L31" s="2"/>
      <c r="M31" s="2"/>
      <c r="N31" s="2"/>
      <c r="O31" s="2"/>
      <c r="P31" s="2"/>
    </row>
    <row r="32" spans="1:16" ht="15.75">
      <c r="A32" s="27">
        <v>14</v>
      </c>
      <c r="B32" s="28" t="s">
        <v>100</v>
      </c>
      <c r="C32" s="37" t="s">
        <v>101</v>
      </c>
      <c r="D32" s="146">
        <v>257</v>
      </c>
      <c r="E32" s="139">
        <f t="shared" si="0"/>
        <v>0</v>
      </c>
      <c r="F32" s="57"/>
      <c r="G32" s="55"/>
      <c r="H32" s="2">
        <f t="shared" si="1"/>
        <v>0</v>
      </c>
      <c r="I32" s="2"/>
      <c r="J32" s="2"/>
      <c r="K32" s="2"/>
      <c r="L32" s="2"/>
      <c r="M32" s="2"/>
      <c r="N32" s="2"/>
      <c r="O32" s="2"/>
      <c r="P32" s="2"/>
    </row>
    <row r="33" spans="1:16" ht="15.75">
      <c r="A33" s="27">
        <v>15</v>
      </c>
      <c r="B33" s="28" t="s">
        <v>102</v>
      </c>
      <c r="C33" s="37" t="s">
        <v>103</v>
      </c>
      <c r="D33" s="146">
        <v>291</v>
      </c>
      <c r="E33" s="139">
        <f t="shared" si="0"/>
        <v>0</v>
      </c>
      <c r="F33" s="57"/>
      <c r="G33" s="55"/>
      <c r="H33" s="2">
        <f t="shared" si="1"/>
        <v>0</v>
      </c>
      <c r="I33" s="2"/>
      <c r="J33" s="2"/>
      <c r="K33" s="2"/>
      <c r="L33" s="2"/>
      <c r="M33" s="2"/>
      <c r="N33" s="2"/>
      <c r="O33" s="2"/>
      <c r="P33" s="2"/>
    </row>
    <row r="34" spans="1:16" ht="15.75">
      <c r="A34" s="27">
        <v>16</v>
      </c>
      <c r="B34" s="28" t="s">
        <v>104</v>
      </c>
      <c r="C34" s="37" t="s">
        <v>105</v>
      </c>
      <c r="D34" s="146">
        <v>152</v>
      </c>
      <c r="E34" s="139">
        <f t="shared" si="0"/>
        <v>0</v>
      </c>
      <c r="F34" s="57"/>
      <c r="G34" s="55"/>
      <c r="H34" s="2">
        <f t="shared" si="1"/>
        <v>0</v>
      </c>
      <c r="I34" s="2"/>
      <c r="J34" s="2"/>
      <c r="K34" s="2"/>
      <c r="L34" s="2"/>
      <c r="M34" s="2"/>
      <c r="N34" s="2"/>
      <c r="O34" s="2"/>
      <c r="P34" s="2"/>
    </row>
    <row r="35" spans="1:16" ht="15.75">
      <c r="A35" s="27">
        <v>17</v>
      </c>
      <c r="B35" s="40" t="s">
        <v>106</v>
      </c>
      <c r="C35" s="41" t="s">
        <v>58</v>
      </c>
      <c r="D35" s="146">
        <v>221</v>
      </c>
      <c r="E35" s="139">
        <f t="shared" si="0"/>
        <v>1500</v>
      </c>
      <c r="F35" s="57"/>
      <c r="G35" s="55"/>
      <c r="H35" s="2">
        <f t="shared" si="1"/>
        <v>0</v>
      </c>
      <c r="I35" s="2"/>
      <c r="J35" s="2"/>
      <c r="K35" s="2">
        <v>1500</v>
      </c>
      <c r="L35" s="2"/>
      <c r="M35" s="2"/>
      <c r="N35" s="2"/>
      <c r="O35" s="2"/>
      <c r="P35" s="2"/>
    </row>
    <row r="36" spans="1:16" ht="15.75">
      <c r="A36" s="27">
        <v>18</v>
      </c>
      <c r="B36" s="28" t="s">
        <v>107</v>
      </c>
      <c r="C36" s="38" t="s">
        <v>108</v>
      </c>
      <c r="D36" s="143">
        <v>340</v>
      </c>
      <c r="E36" s="139">
        <f t="shared" si="0"/>
        <v>781</v>
      </c>
      <c r="F36" s="57"/>
      <c r="G36" s="55"/>
      <c r="H36" s="2">
        <f t="shared" si="1"/>
        <v>0</v>
      </c>
      <c r="I36" s="2"/>
      <c r="J36" s="2"/>
      <c r="K36" s="2">
        <v>781</v>
      </c>
      <c r="L36" s="2"/>
      <c r="M36" s="2"/>
      <c r="N36" s="2"/>
      <c r="O36" s="2"/>
      <c r="P36" s="2"/>
    </row>
    <row r="37" spans="1:16" ht="15.75">
      <c r="A37" s="27">
        <v>19</v>
      </c>
      <c r="B37" s="28" t="s">
        <v>109</v>
      </c>
      <c r="C37" s="37" t="s">
        <v>110</v>
      </c>
      <c r="D37" s="146">
        <v>163</v>
      </c>
      <c r="E37" s="139">
        <f t="shared" si="0"/>
        <v>93.8</v>
      </c>
      <c r="F37" s="57">
        <v>53.8</v>
      </c>
      <c r="G37" s="55"/>
      <c r="H37" s="2">
        <f t="shared" si="1"/>
        <v>0</v>
      </c>
      <c r="I37" s="2"/>
      <c r="J37" s="2"/>
      <c r="K37" s="2">
        <v>40</v>
      </c>
      <c r="L37" s="2"/>
      <c r="M37" s="2"/>
      <c r="N37" s="2"/>
      <c r="O37" s="2"/>
      <c r="P37" s="2"/>
    </row>
    <row r="38" spans="1:16" ht="15.75">
      <c r="A38" s="27">
        <v>20</v>
      </c>
      <c r="B38" s="28" t="s">
        <v>111</v>
      </c>
      <c r="C38" s="37" t="s">
        <v>112</v>
      </c>
      <c r="D38" s="146">
        <v>227</v>
      </c>
      <c r="E38" s="139">
        <f t="shared" si="0"/>
        <v>0</v>
      </c>
      <c r="F38" s="57"/>
      <c r="G38" s="55"/>
      <c r="H38" s="2">
        <f t="shared" si="1"/>
        <v>0</v>
      </c>
      <c r="I38" s="2"/>
      <c r="J38" s="2"/>
      <c r="K38" s="2"/>
      <c r="L38" s="2"/>
      <c r="M38" s="2"/>
      <c r="N38" s="2"/>
      <c r="O38" s="2"/>
      <c r="P38" s="2"/>
    </row>
    <row r="39" spans="1:16" ht="15.75">
      <c r="A39" s="27">
        <v>21</v>
      </c>
      <c r="B39" s="28" t="s">
        <v>113</v>
      </c>
      <c r="C39" s="37" t="s">
        <v>114</v>
      </c>
      <c r="D39" s="146">
        <v>157</v>
      </c>
      <c r="E39" s="139">
        <f t="shared" si="0"/>
        <v>1010.7</v>
      </c>
      <c r="F39" s="57"/>
      <c r="G39" s="55"/>
      <c r="H39" s="2">
        <f t="shared" si="1"/>
        <v>0</v>
      </c>
      <c r="I39" s="2"/>
      <c r="J39" s="2"/>
      <c r="K39" s="2">
        <v>1010.7</v>
      </c>
      <c r="L39" s="2"/>
      <c r="M39" s="2"/>
      <c r="N39" s="2"/>
      <c r="O39" s="2"/>
      <c r="P39" s="2"/>
    </row>
    <row r="40" spans="1:16" ht="15.75">
      <c r="A40" s="27">
        <v>22</v>
      </c>
      <c r="B40" s="28" t="s">
        <v>115</v>
      </c>
      <c r="C40" s="37" t="s">
        <v>116</v>
      </c>
      <c r="D40" s="146">
        <v>128</v>
      </c>
      <c r="E40" s="139">
        <f t="shared" si="0"/>
        <v>728</v>
      </c>
      <c r="F40" s="57"/>
      <c r="G40" s="55"/>
      <c r="H40" s="2">
        <f t="shared" si="1"/>
        <v>0</v>
      </c>
      <c r="I40" s="2"/>
      <c r="J40" s="2"/>
      <c r="K40" s="2">
        <f>808-80</f>
        <v>728</v>
      </c>
      <c r="L40" s="2"/>
      <c r="M40" s="2"/>
      <c r="N40" s="2"/>
      <c r="O40" s="2"/>
      <c r="P40" s="2"/>
    </row>
    <row r="41" spans="1:16" ht="15.75">
      <c r="A41" s="27">
        <v>23</v>
      </c>
      <c r="B41" s="28" t="s">
        <v>117</v>
      </c>
      <c r="C41" s="37" t="s">
        <v>118</v>
      </c>
      <c r="D41" s="146">
        <v>117</v>
      </c>
      <c r="E41" s="139">
        <f t="shared" si="0"/>
        <v>200</v>
      </c>
      <c r="F41" s="57"/>
      <c r="G41" s="55"/>
      <c r="H41" s="2">
        <f t="shared" si="1"/>
        <v>0</v>
      </c>
      <c r="I41" s="2"/>
      <c r="J41" s="2"/>
      <c r="K41" s="2">
        <v>200</v>
      </c>
      <c r="L41" s="2"/>
      <c r="M41" s="2"/>
      <c r="N41" s="2"/>
      <c r="O41" s="2"/>
      <c r="P41" s="2"/>
    </row>
    <row r="42" spans="1:16" ht="15.75">
      <c r="A42" s="27">
        <v>24</v>
      </c>
      <c r="B42" s="28" t="s">
        <v>119</v>
      </c>
      <c r="C42" s="37" t="s">
        <v>120</v>
      </c>
      <c r="D42" s="146">
        <v>100</v>
      </c>
      <c r="E42" s="139">
        <f t="shared" si="0"/>
        <v>105.3</v>
      </c>
      <c r="F42" s="57"/>
      <c r="G42" s="55"/>
      <c r="H42" s="2">
        <f t="shared" si="1"/>
        <v>0</v>
      </c>
      <c r="I42" s="2"/>
      <c r="J42" s="2"/>
      <c r="K42" s="2">
        <f>65.3+40</f>
        <v>105.3</v>
      </c>
      <c r="L42" s="2"/>
      <c r="M42" s="2"/>
      <c r="N42" s="2"/>
      <c r="O42" s="2"/>
      <c r="P42" s="2"/>
    </row>
    <row r="43" spans="1:16" ht="15.75">
      <c r="A43" s="27">
        <v>25</v>
      </c>
      <c r="B43" s="28" t="s">
        <v>121</v>
      </c>
      <c r="C43" s="37" t="s">
        <v>122</v>
      </c>
      <c r="D43" s="146">
        <v>128</v>
      </c>
      <c r="E43" s="139">
        <f t="shared" si="0"/>
        <v>0</v>
      </c>
      <c r="F43" s="57"/>
      <c r="G43" s="55"/>
      <c r="H43" s="2">
        <f t="shared" si="1"/>
        <v>0</v>
      </c>
      <c r="I43" s="2"/>
      <c r="J43" s="2"/>
      <c r="K43" s="2"/>
      <c r="L43" s="2"/>
      <c r="M43" s="2"/>
      <c r="N43" s="2"/>
      <c r="O43" s="2"/>
      <c r="P43" s="2"/>
    </row>
    <row r="44" spans="1:16" ht="15.75">
      <c r="A44" s="27">
        <v>26</v>
      </c>
      <c r="B44" s="28" t="s">
        <v>123</v>
      </c>
      <c r="C44" s="37" t="s">
        <v>124</v>
      </c>
      <c r="D44" s="146">
        <v>197</v>
      </c>
      <c r="E44" s="139">
        <f t="shared" si="0"/>
        <v>0</v>
      </c>
      <c r="F44" s="57"/>
      <c r="G44" s="55"/>
      <c r="H44" s="2">
        <f t="shared" si="1"/>
        <v>0</v>
      </c>
      <c r="I44" s="2"/>
      <c r="J44" s="2"/>
      <c r="K44" s="2"/>
      <c r="L44" s="2"/>
      <c r="M44" s="2"/>
      <c r="N44" s="2"/>
      <c r="O44" s="2"/>
      <c r="P44" s="2"/>
    </row>
    <row r="45" spans="1:16" ht="15.75">
      <c r="A45" s="27">
        <v>27</v>
      </c>
      <c r="B45" s="42" t="s">
        <v>125</v>
      </c>
      <c r="C45" s="37" t="s">
        <v>126</v>
      </c>
      <c r="D45" s="146">
        <v>131</v>
      </c>
      <c r="E45" s="139">
        <f t="shared" si="0"/>
        <v>159</v>
      </c>
      <c r="F45" s="57"/>
      <c r="G45" s="55"/>
      <c r="H45" s="2">
        <f t="shared" si="1"/>
        <v>0</v>
      </c>
      <c r="I45" s="2"/>
      <c r="J45" s="2"/>
      <c r="K45" s="2">
        <f>325-286</f>
        <v>39</v>
      </c>
      <c r="L45" s="2">
        <v>120</v>
      </c>
      <c r="M45" s="2"/>
      <c r="N45" s="2"/>
      <c r="O45" s="2"/>
      <c r="P45" s="2"/>
    </row>
    <row r="46" spans="1:16" ht="15.75">
      <c r="A46" s="27">
        <v>28</v>
      </c>
      <c r="B46" s="31" t="s">
        <v>127</v>
      </c>
      <c r="C46" s="39" t="s">
        <v>128</v>
      </c>
      <c r="D46" s="144">
        <v>96</v>
      </c>
      <c r="E46" s="139">
        <f t="shared" si="0"/>
        <v>0</v>
      </c>
      <c r="F46" s="56"/>
      <c r="G46" s="56"/>
      <c r="H46" s="2">
        <f t="shared" si="1"/>
        <v>0</v>
      </c>
      <c r="I46" s="2"/>
      <c r="J46" s="2"/>
      <c r="K46" s="2"/>
      <c r="L46" s="2"/>
      <c r="M46" s="2"/>
      <c r="N46" s="2"/>
      <c r="O46" s="2"/>
      <c r="P46" s="2"/>
    </row>
    <row r="47" spans="1:16" ht="15.75">
      <c r="A47" s="27">
        <v>29</v>
      </c>
      <c r="B47" s="28" t="s">
        <v>129</v>
      </c>
      <c r="C47" s="37" t="s">
        <v>130</v>
      </c>
      <c r="D47" s="146">
        <v>166</v>
      </c>
      <c r="E47" s="139">
        <f t="shared" si="0"/>
        <v>0</v>
      </c>
      <c r="F47" s="57"/>
      <c r="G47" s="55"/>
      <c r="H47" s="2">
        <f t="shared" si="1"/>
        <v>0</v>
      </c>
      <c r="I47" s="2"/>
      <c r="J47" s="2"/>
      <c r="K47" s="2"/>
      <c r="L47" s="2"/>
      <c r="M47" s="2"/>
      <c r="N47" s="2"/>
      <c r="O47" s="2"/>
      <c r="P47" s="2"/>
    </row>
    <row r="48" spans="1:16" ht="15.75">
      <c r="A48" s="43">
        <v>29</v>
      </c>
      <c r="B48" s="35" t="s">
        <v>131</v>
      </c>
      <c r="C48" s="43"/>
      <c r="D48" s="145">
        <v>5390</v>
      </c>
      <c r="E48" s="141">
        <f>SUM(E19:E47)</f>
        <v>7325.2</v>
      </c>
      <c r="F48" s="59">
        <f aca="true" t="shared" si="3" ref="F48:O48">SUM(F19:F47)</f>
        <v>270.2</v>
      </c>
      <c r="G48" s="59">
        <f t="shared" si="3"/>
        <v>0</v>
      </c>
      <c r="H48" s="59">
        <f t="shared" si="3"/>
        <v>0</v>
      </c>
      <c r="I48" s="59">
        <f t="shared" si="3"/>
        <v>0</v>
      </c>
      <c r="J48" s="59">
        <f t="shared" si="3"/>
        <v>0</v>
      </c>
      <c r="K48" s="59">
        <f>SUM(K19:K47)</f>
        <v>6650</v>
      </c>
      <c r="L48" s="59">
        <f t="shared" si="3"/>
        <v>120</v>
      </c>
      <c r="M48" s="59">
        <f t="shared" si="3"/>
        <v>285</v>
      </c>
      <c r="N48" s="59">
        <f t="shared" si="3"/>
        <v>0</v>
      </c>
      <c r="O48" s="59">
        <f t="shared" si="3"/>
        <v>0</v>
      </c>
      <c r="P48" s="2"/>
    </row>
    <row r="49" spans="1:16" ht="14.25" customHeight="1">
      <c r="A49" s="27">
        <v>1</v>
      </c>
      <c r="B49" s="28" t="s">
        <v>132</v>
      </c>
      <c r="C49" s="37" t="s">
        <v>133</v>
      </c>
      <c r="D49" s="146">
        <v>187</v>
      </c>
      <c r="E49" s="139">
        <f t="shared" si="0"/>
        <v>219.5</v>
      </c>
      <c r="F49" s="57">
        <v>69.5</v>
      </c>
      <c r="G49" s="55"/>
      <c r="H49" s="2">
        <f t="shared" si="1"/>
        <v>0</v>
      </c>
      <c r="I49" s="2"/>
      <c r="J49" s="2"/>
      <c r="K49" s="2">
        <v>150</v>
      </c>
      <c r="L49" s="2"/>
      <c r="M49" s="2"/>
      <c r="N49" s="2"/>
      <c r="O49" s="2"/>
      <c r="P49" s="2"/>
    </row>
    <row r="50" spans="1:16" ht="14.25" customHeight="1">
      <c r="A50" s="27">
        <v>2</v>
      </c>
      <c r="B50" s="28" t="s">
        <v>134</v>
      </c>
      <c r="C50" s="37" t="s">
        <v>135</v>
      </c>
      <c r="D50" s="146">
        <v>135</v>
      </c>
      <c r="E50" s="139">
        <f t="shared" si="0"/>
        <v>0</v>
      </c>
      <c r="F50" s="57"/>
      <c r="G50" s="55"/>
      <c r="H50" s="2">
        <f t="shared" si="1"/>
        <v>0</v>
      </c>
      <c r="I50" s="2"/>
      <c r="J50" s="2"/>
      <c r="K50" s="2"/>
      <c r="L50" s="2"/>
      <c r="M50" s="2"/>
      <c r="N50" s="2"/>
      <c r="O50" s="2"/>
      <c r="P50" s="2"/>
    </row>
    <row r="51" spans="1:16" ht="14.25" customHeight="1">
      <c r="A51" s="27">
        <v>3</v>
      </c>
      <c r="B51" s="31" t="s">
        <v>136</v>
      </c>
      <c r="C51" s="39" t="s">
        <v>137</v>
      </c>
      <c r="D51" s="144">
        <v>77</v>
      </c>
      <c r="E51" s="139">
        <f t="shared" si="0"/>
        <v>0</v>
      </c>
      <c r="F51" s="56"/>
      <c r="G51" s="56"/>
      <c r="H51" s="2">
        <f t="shared" si="1"/>
        <v>0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27">
        <v>4</v>
      </c>
      <c r="B52" s="42" t="s">
        <v>138</v>
      </c>
      <c r="C52" s="37" t="s">
        <v>139</v>
      </c>
      <c r="D52" s="146">
        <v>129</v>
      </c>
      <c r="E52" s="139">
        <f t="shared" si="0"/>
        <v>390.5</v>
      </c>
      <c r="F52" s="57">
        <v>130.5</v>
      </c>
      <c r="G52" s="55"/>
      <c r="H52" s="2">
        <f t="shared" si="1"/>
        <v>0</v>
      </c>
      <c r="I52" s="2"/>
      <c r="J52" s="2"/>
      <c r="K52" s="2">
        <v>260</v>
      </c>
      <c r="L52" s="2"/>
      <c r="M52" s="2"/>
      <c r="N52" s="2"/>
      <c r="O52" s="2"/>
      <c r="P52" s="2"/>
    </row>
    <row r="53" spans="1:16" ht="16.5" customHeight="1">
      <c r="A53" s="35">
        <v>4</v>
      </c>
      <c r="B53" s="138" t="s">
        <v>140</v>
      </c>
      <c r="C53" s="44"/>
      <c r="D53" s="147">
        <v>528</v>
      </c>
      <c r="E53" s="142">
        <f>SUM(E49:E52)</f>
        <v>610</v>
      </c>
      <c r="F53" s="60">
        <f aca="true" t="shared" si="4" ref="F53:O53">SUM(F49:F52)</f>
        <v>200</v>
      </c>
      <c r="G53" s="60">
        <f t="shared" si="4"/>
        <v>0</v>
      </c>
      <c r="H53" s="60">
        <f t="shared" si="4"/>
        <v>0</v>
      </c>
      <c r="I53" s="60">
        <f t="shared" si="4"/>
        <v>0</v>
      </c>
      <c r="J53" s="60">
        <f t="shared" si="4"/>
        <v>0</v>
      </c>
      <c r="K53" s="60">
        <f t="shared" si="4"/>
        <v>410</v>
      </c>
      <c r="L53" s="60">
        <f t="shared" si="4"/>
        <v>0</v>
      </c>
      <c r="M53" s="60">
        <f t="shared" si="4"/>
        <v>0</v>
      </c>
      <c r="N53" s="60">
        <f t="shared" si="4"/>
        <v>0</v>
      </c>
      <c r="O53" s="60">
        <f t="shared" si="4"/>
        <v>0</v>
      </c>
      <c r="P53" s="2"/>
    </row>
    <row r="54" spans="1:16" ht="15.75">
      <c r="A54" s="27">
        <v>1</v>
      </c>
      <c r="B54" s="28" t="s">
        <v>141</v>
      </c>
      <c r="C54" s="37" t="s">
        <v>108</v>
      </c>
      <c r="D54" s="146">
        <v>240</v>
      </c>
      <c r="E54" s="139">
        <f t="shared" si="0"/>
        <v>0</v>
      </c>
      <c r="F54" s="55"/>
      <c r="G54" s="55"/>
      <c r="H54" s="2">
        <f t="shared" si="1"/>
        <v>0</v>
      </c>
      <c r="I54" s="2"/>
      <c r="J54" s="2"/>
      <c r="K54" s="2"/>
      <c r="L54" s="2"/>
      <c r="M54" s="2"/>
      <c r="N54" s="2"/>
      <c r="O54" s="2"/>
      <c r="P54" s="2"/>
    </row>
    <row r="55" spans="1:16" ht="15.75">
      <c r="A55" s="27">
        <v>2</v>
      </c>
      <c r="B55" s="45" t="s">
        <v>142</v>
      </c>
      <c r="C55" s="46" t="s">
        <v>143</v>
      </c>
      <c r="D55" s="146">
        <v>63</v>
      </c>
      <c r="E55" s="139">
        <f t="shared" si="0"/>
        <v>120</v>
      </c>
      <c r="F55" s="55"/>
      <c r="G55" s="55"/>
      <c r="H55" s="2">
        <f t="shared" si="1"/>
        <v>0</v>
      </c>
      <c r="I55" s="2"/>
      <c r="J55" s="2"/>
      <c r="K55" s="2">
        <v>120</v>
      </c>
      <c r="L55" s="2"/>
      <c r="M55" s="2"/>
      <c r="N55" s="2"/>
      <c r="O55" s="2"/>
      <c r="P55" s="2"/>
    </row>
    <row r="56" spans="1:16" ht="15.75">
      <c r="A56" s="47">
        <v>3</v>
      </c>
      <c r="B56" s="31" t="s">
        <v>144</v>
      </c>
      <c r="C56" s="48" t="s">
        <v>145</v>
      </c>
      <c r="D56" s="148">
        <v>29</v>
      </c>
      <c r="E56" s="139">
        <f t="shared" si="0"/>
        <v>0</v>
      </c>
      <c r="F56" s="61"/>
      <c r="G56" s="61"/>
      <c r="H56" s="2">
        <f t="shared" si="1"/>
        <v>0</v>
      </c>
      <c r="I56" s="2"/>
      <c r="J56" s="2"/>
      <c r="K56" s="2"/>
      <c r="L56" s="2"/>
      <c r="M56" s="2"/>
      <c r="N56" s="2"/>
      <c r="O56" s="2"/>
      <c r="P56" s="2"/>
    </row>
    <row r="57" spans="1:16" ht="15.75">
      <c r="A57" s="47">
        <v>4</v>
      </c>
      <c r="B57" s="31" t="s">
        <v>146</v>
      </c>
      <c r="C57" s="48" t="s">
        <v>147</v>
      </c>
      <c r="D57" s="148">
        <v>14</v>
      </c>
      <c r="E57" s="139">
        <f t="shared" si="0"/>
        <v>0</v>
      </c>
      <c r="F57" s="61"/>
      <c r="G57" s="61"/>
      <c r="H57" s="2">
        <f t="shared" si="1"/>
        <v>0</v>
      </c>
      <c r="I57" s="2"/>
      <c r="J57" s="2"/>
      <c r="K57" s="2"/>
      <c r="L57" s="2"/>
      <c r="M57" s="2"/>
      <c r="N57" s="2"/>
      <c r="O57" s="2"/>
      <c r="P57" s="2"/>
    </row>
    <row r="58" spans="1:16" ht="15.75">
      <c r="A58" s="47">
        <v>5</v>
      </c>
      <c r="B58" s="31" t="s">
        <v>148</v>
      </c>
      <c r="C58" s="48" t="s">
        <v>149</v>
      </c>
      <c r="D58" s="148">
        <v>29</v>
      </c>
      <c r="E58" s="139">
        <f t="shared" si="0"/>
        <v>120</v>
      </c>
      <c r="F58" s="61"/>
      <c r="G58" s="61"/>
      <c r="H58" s="2">
        <f t="shared" si="1"/>
        <v>0</v>
      </c>
      <c r="I58" s="2"/>
      <c r="J58" s="2"/>
      <c r="K58" s="2">
        <v>120</v>
      </c>
      <c r="L58" s="2"/>
      <c r="M58" s="2"/>
      <c r="N58" s="2"/>
      <c r="O58" s="2"/>
      <c r="P58" s="2"/>
    </row>
    <row r="59" spans="1:16" ht="15.75">
      <c r="A59" s="35">
        <v>5</v>
      </c>
      <c r="B59" s="35" t="s">
        <v>150</v>
      </c>
      <c r="C59" s="35"/>
      <c r="D59" s="145">
        <v>375</v>
      </c>
      <c r="E59" s="141">
        <f>SUM(E54:E58)</f>
        <v>240</v>
      </c>
      <c r="F59" s="59">
        <f aca="true" t="shared" si="5" ref="F59:O59">SUM(F54:F58)</f>
        <v>0</v>
      </c>
      <c r="G59" s="59">
        <f t="shared" si="5"/>
        <v>0</v>
      </c>
      <c r="H59" s="59">
        <f t="shared" si="5"/>
        <v>0</v>
      </c>
      <c r="I59" s="59">
        <f t="shared" si="5"/>
        <v>0</v>
      </c>
      <c r="J59" s="59">
        <f t="shared" si="5"/>
        <v>0</v>
      </c>
      <c r="K59" s="59">
        <f t="shared" si="5"/>
        <v>240</v>
      </c>
      <c r="L59" s="59">
        <f t="shared" si="5"/>
        <v>0</v>
      </c>
      <c r="M59" s="59">
        <f t="shared" si="5"/>
        <v>0</v>
      </c>
      <c r="N59" s="59">
        <f t="shared" si="5"/>
        <v>0</v>
      </c>
      <c r="O59" s="59">
        <f t="shared" si="5"/>
        <v>0</v>
      </c>
      <c r="P59" s="2"/>
    </row>
    <row r="60" spans="1:16" ht="15.75">
      <c r="A60" s="49"/>
      <c r="B60" s="50" t="s">
        <v>151</v>
      </c>
      <c r="C60" s="41"/>
      <c r="D60" s="33"/>
      <c r="E60" s="139">
        <f>F60+G60+H60+K60+L60+M60+N60</f>
        <v>985.3</v>
      </c>
      <c r="F60" s="62">
        <v>785.3</v>
      </c>
      <c r="G60" s="55"/>
      <c r="H60" s="2">
        <f t="shared" si="1"/>
        <v>0</v>
      </c>
      <c r="I60" s="2"/>
      <c r="J60" s="2"/>
      <c r="K60" s="2"/>
      <c r="L60" s="2">
        <v>200</v>
      </c>
      <c r="M60" s="2"/>
      <c r="N60" s="2"/>
      <c r="O60" s="136">
        <v>55.2</v>
      </c>
      <c r="P60" s="2"/>
    </row>
    <row r="61" spans="1:16" ht="15.75">
      <c r="A61" s="43">
        <f>10+33+5</f>
        <v>48</v>
      </c>
      <c r="B61" s="51" t="s">
        <v>152</v>
      </c>
      <c r="C61" s="52"/>
      <c r="D61" s="63">
        <f>D60+D59+D53+D48+D18</f>
        <v>11091</v>
      </c>
      <c r="E61" s="63">
        <f>E60+E59+E53+E48+E18</f>
        <v>12772.6</v>
      </c>
      <c r="F61" s="63">
        <f>F60+F59+F53+F48+F18</f>
        <v>1769.6</v>
      </c>
      <c r="G61" s="63">
        <f aca="true" t="shared" si="6" ref="G61:O61">G60+G59+G53+G48+G18</f>
        <v>617.3</v>
      </c>
      <c r="H61" s="63">
        <f t="shared" si="6"/>
        <v>0</v>
      </c>
      <c r="I61" s="63">
        <f t="shared" si="6"/>
        <v>0</v>
      </c>
      <c r="J61" s="63">
        <f t="shared" si="6"/>
        <v>0</v>
      </c>
      <c r="K61" s="63">
        <f>K60+K59+K53+K48+K18</f>
        <v>9260.7</v>
      </c>
      <c r="L61" s="63">
        <f t="shared" si="6"/>
        <v>320</v>
      </c>
      <c r="M61" s="63">
        <f t="shared" si="6"/>
        <v>805</v>
      </c>
      <c r="N61" s="63">
        <f t="shared" si="6"/>
        <v>0</v>
      </c>
      <c r="O61" s="63">
        <f t="shared" si="6"/>
        <v>55.2</v>
      </c>
      <c r="P61" s="137"/>
    </row>
    <row r="62" spans="1:16" s="155" customFormat="1" ht="15.75">
      <c r="A62" s="150"/>
      <c r="B62" s="151"/>
      <c r="C62" s="152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4"/>
    </row>
    <row r="63" spans="1:16" s="155" customFormat="1" ht="15.75">
      <c r="A63" s="150"/>
      <c r="B63" s="151"/>
      <c r="C63" s="152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4"/>
    </row>
    <row r="64" spans="5:13" ht="15.75" thickBot="1">
      <c r="E64" s="128" t="s">
        <v>39</v>
      </c>
      <c r="F64" s="129">
        <v>10456</v>
      </c>
      <c r="G64" s="130" t="s">
        <v>157</v>
      </c>
      <c r="H64" s="131"/>
      <c r="I64" s="131"/>
      <c r="J64" s="131"/>
      <c r="K64" s="131"/>
      <c r="L64" s="132"/>
      <c r="M64" s="68"/>
    </row>
    <row r="65" spans="5:21" ht="16.5" thickBot="1">
      <c r="E65" s="64" t="s">
        <v>39</v>
      </c>
      <c r="F65" s="69">
        <v>2371.8</v>
      </c>
      <c r="G65" s="65" t="s">
        <v>158</v>
      </c>
      <c r="H65" s="66"/>
      <c r="I65" s="66"/>
      <c r="J65" s="66"/>
      <c r="K65" s="66"/>
      <c r="L65" s="67"/>
      <c r="M65" s="68"/>
      <c r="N65" s="70"/>
      <c r="O65" s="70"/>
      <c r="P65" s="71"/>
      <c r="Q65" s="71"/>
      <c r="R65" s="71"/>
      <c r="S65" s="71"/>
      <c r="T65" s="71"/>
      <c r="U65" s="71"/>
    </row>
    <row r="66" spans="5:21" ht="19.5" thickBot="1">
      <c r="E66" s="72" t="s">
        <v>39</v>
      </c>
      <c r="F66" s="73">
        <v>631.8</v>
      </c>
      <c r="G66" s="74" t="s">
        <v>181</v>
      </c>
      <c r="H66" s="74"/>
      <c r="I66" s="74"/>
      <c r="J66" s="74"/>
      <c r="K66" s="74"/>
      <c r="L66" s="75"/>
      <c r="M66" s="68"/>
      <c r="N66" s="68"/>
      <c r="O66" s="68"/>
      <c r="P66" s="68"/>
      <c r="Q66" s="68"/>
      <c r="R66" s="68"/>
      <c r="S66" s="68"/>
      <c r="T66" s="68"/>
      <c r="U66" s="68"/>
    </row>
    <row r="67" spans="5:17" ht="14.25" customHeight="1" thickBot="1">
      <c r="E67" s="72" t="s">
        <v>39</v>
      </c>
      <c r="F67" s="98">
        <f>F64+F65</f>
        <v>12827.8</v>
      </c>
      <c r="G67" s="76" t="s">
        <v>159</v>
      </c>
      <c r="H67" s="76"/>
      <c r="I67" s="76"/>
      <c r="J67" s="76"/>
      <c r="K67" s="76"/>
      <c r="L67" s="77"/>
      <c r="M67" s="68"/>
      <c r="N67" s="68"/>
      <c r="O67" s="68"/>
      <c r="P67" s="68"/>
      <c r="Q67" s="68"/>
    </row>
    <row r="68" spans="5:17" ht="15.75" customHeight="1" thickBot="1">
      <c r="E68" s="68"/>
      <c r="F68" s="215" t="s">
        <v>160</v>
      </c>
      <c r="G68" s="53" t="s">
        <v>153</v>
      </c>
      <c r="H68" s="78"/>
      <c r="I68" s="78"/>
      <c r="J68" s="78">
        <v>3712.8</v>
      </c>
      <c r="K68" s="78" t="s">
        <v>39</v>
      </c>
      <c r="L68" s="79"/>
      <c r="M68" s="68"/>
      <c r="N68" s="68"/>
      <c r="O68" s="68"/>
      <c r="P68" s="68"/>
      <c r="Q68" s="68"/>
    </row>
    <row r="69" spans="5:17" ht="15.75" thickBot="1">
      <c r="E69" s="68"/>
      <c r="F69" s="216"/>
      <c r="G69" s="54" t="s">
        <v>154</v>
      </c>
      <c r="H69" s="80"/>
      <c r="I69" s="80"/>
      <c r="J69" s="80">
        <v>8589.4</v>
      </c>
      <c r="K69" s="80" t="s">
        <v>39</v>
      </c>
      <c r="L69" s="81"/>
      <c r="M69" s="68"/>
      <c r="N69" s="68"/>
      <c r="O69" s="68"/>
      <c r="P69" s="68"/>
      <c r="Q69" s="68"/>
    </row>
    <row r="70" spans="5:17" ht="15.75" thickBot="1">
      <c r="E70" s="68"/>
      <c r="F70" s="216"/>
      <c r="G70" s="82" t="s">
        <v>161</v>
      </c>
      <c r="H70" s="83"/>
      <c r="I70" s="83"/>
      <c r="J70" s="83">
        <f>455.1+8.5+6.8</f>
        <v>470.40000000000003</v>
      </c>
      <c r="K70" s="83" t="s">
        <v>39</v>
      </c>
      <c r="L70" s="84"/>
      <c r="M70" s="68"/>
      <c r="N70" s="68"/>
      <c r="O70" s="68"/>
      <c r="P70" s="68"/>
      <c r="Q70" s="68"/>
    </row>
    <row r="71" spans="5:17" ht="15.75" thickBot="1">
      <c r="E71" s="68"/>
      <c r="F71" s="216"/>
      <c r="G71" s="85"/>
      <c r="H71" s="86"/>
      <c r="I71" s="86"/>
      <c r="J71" s="86"/>
      <c r="K71" s="86" t="s">
        <v>39</v>
      </c>
      <c r="L71" s="87"/>
      <c r="M71" s="68"/>
      <c r="N71" s="68"/>
      <c r="O71" s="68"/>
      <c r="P71" s="68"/>
      <c r="Q71" s="68"/>
    </row>
    <row r="72" spans="5:17" ht="15.75" thickBot="1">
      <c r="E72" s="68"/>
      <c r="F72" s="216"/>
      <c r="G72" s="88"/>
      <c r="H72" s="89"/>
      <c r="I72" s="89"/>
      <c r="J72" s="90"/>
      <c r="K72" s="90"/>
      <c r="L72" s="91"/>
      <c r="M72" s="68"/>
      <c r="N72" s="68"/>
      <c r="O72" s="68"/>
      <c r="P72" s="68"/>
      <c r="Q72" s="68"/>
    </row>
    <row r="73" spans="5:17" ht="19.5" thickBot="1">
      <c r="E73" s="68"/>
      <c r="F73" s="217"/>
      <c r="G73" s="92" t="s">
        <v>162</v>
      </c>
      <c r="H73" s="93"/>
      <c r="I73" s="93"/>
      <c r="J73" s="94">
        <f>F67-J68-J69-J70-J71-J72</f>
        <v>55.20000000000033</v>
      </c>
      <c r="K73" s="95" t="s">
        <v>39</v>
      </c>
      <c r="L73" s="96"/>
      <c r="M73" s="68"/>
      <c r="N73" s="68"/>
      <c r="O73" s="68"/>
      <c r="P73" s="68"/>
      <c r="Q73" s="68"/>
    </row>
  </sheetData>
  <sheetProtection/>
  <mergeCells count="17">
    <mergeCell ref="A4:A6"/>
    <mergeCell ref="B4:B6"/>
    <mergeCell ref="C4:C6"/>
    <mergeCell ref="D4:D6"/>
    <mergeCell ref="E4:E6"/>
    <mergeCell ref="F4:N4"/>
    <mergeCell ref="N5:N6"/>
    <mergeCell ref="F68:F73"/>
    <mergeCell ref="O4:O6"/>
    <mergeCell ref="P4:P6"/>
    <mergeCell ref="F5:F6"/>
    <mergeCell ref="G5:G6"/>
    <mergeCell ref="H5:H6"/>
    <mergeCell ref="I5:J5"/>
    <mergeCell ref="K5:K6"/>
    <mergeCell ref="L5:L6"/>
    <mergeCell ref="M5:M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3">
      <selection activeCell="A63" sqref="A63:IV69"/>
    </sheetView>
  </sheetViews>
  <sheetFormatPr defaultColWidth="9.140625" defaultRowHeight="15"/>
  <cols>
    <col min="1" max="1" width="7.140625" style="0" customWidth="1"/>
    <col min="2" max="2" width="29.28125" style="0" customWidth="1"/>
    <col min="3" max="3" width="13.8515625" style="0" customWidth="1"/>
    <col min="4" max="4" width="13.140625" style="0" customWidth="1"/>
    <col min="5" max="5" width="11.7109375" style="0" customWidth="1"/>
    <col min="6" max="6" width="11.28125" style="0" customWidth="1"/>
    <col min="7" max="8" width="11.140625" style="0" customWidth="1"/>
    <col min="9" max="9" width="14.140625" style="0" customWidth="1"/>
    <col min="10" max="10" width="15.57421875" style="0" customWidth="1"/>
    <col min="11" max="11" width="12.8515625" style="0" customWidth="1"/>
    <col min="12" max="12" width="9.8515625" style="0" customWidth="1"/>
  </cols>
  <sheetData>
    <row r="1" spans="1:12" ht="18.75">
      <c r="A1" s="15"/>
      <c r="B1" s="6" t="s">
        <v>49</v>
      </c>
      <c r="C1" s="6"/>
      <c r="D1" s="6"/>
      <c r="E1" s="6"/>
      <c r="F1" s="6"/>
      <c r="G1" s="6"/>
      <c r="H1" s="6"/>
      <c r="I1" s="7"/>
      <c r="J1" s="7"/>
      <c r="K1" s="7"/>
      <c r="L1" s="7"/>
    </row>
    <row r="2" spans="1:12" ht="18.75">
      <c r="A2" s="15"/>
      <c r="B2" s="6" t="s">
        <v>170</v>
      </c>
      <c r="C2" s="6"/>
      <c r="D2" s="6"/>
      <c r="E2" s="6"/>
      <c r="F2" s="6"/>
      <c r="G2" s="6"/>
      <c r="H2" s="6"/>
      <c r="I2" s="7"/>
      <c r="J2" s="7"/>
      <c r="K2" s="7"/>
      <c r="L2" s="7"/>
    </row>
    <row r="3" spans="1:12" ht="20.25" thickBot="1">
      <c r="A3" s="15"/>
      <c r="B3" s="6" t="s">
        <v>171</v>
      </c>
      <c r="C3" s="7"/>
      <c r="D3" s="7"/>
      <c r="E3" s="7"/>
      <c r="F3" s="7"/>
      <c r="G3" s="16"/>
      <c r="H3" s="16"/>
      <c r="I3" s="157"/>
      <c r="J3" s="17"/>
      <c r="K3" s="17"/>
      <c r="L3" s="7"/>
    </row>
    <row r="4" spans="1:12" ht="33" customHeight="1">
      <c r="A4" s="263" t="s">
        <v>1</v>
      </c>
      <c r="B4" s="266" t="s">
        <v>28</v>
      </c>
      <c r="C4" s="269" t="s">
        <v>3</v>
      </c>
      <c r="D4" s="272" t="s">
        <v>44</v>
      </c>
      <c r="E4" s="269" t="s">
        <v>45</v>
      </c>
      <c r="F4" s="272" t="s">
        <v>46</v>
      </c>
      <c r="G4" s="272" t="s">
        <v>47</v>
      </c>
      <c r="H4" s="272" t="s">
        <v>48</v>
      </c>
      <c r="I4" s="269" t="s">
        <v>40</v>
      </c>
      <c r="J4" s="274" t="s">
        <v>30</v>
      </c>
      <c r="K4" s="275"/>
      <c r="L4" s="276" t="s">
        <v>41</v>
      </c>
    </row>
    <row r="5" spans="1:12" ht="15">
      <c r="A5" s="264"/>
      <c r="B5" s="267"/>
      <c r="C5" s="270"/>
      <c r="D5" s="273"/>
      <c r="E5" s="270"/>
      <c r="F5" s="273"/>
      <c r="G5" s="273"/>
      <c r="H5" s="273"/>
      <c r="I5" s="270"/>
      <c r="J5" s="278" t="s">
        <v>42</v>
      </c>
      <c r="K5" s="278" t="s">
        <v>43</v>
      </c>
      <c r="L5" s="277"/>
    </row>
    <row r="6" spans="1:12" ht="74.25" customHeight="1" thickBot="1">
      <c r="A6" s="265"/>
      <c r="B6" s="268"/>
      <c r="C6" s="271"/>
      <c r="D6" s="273"/>
      <c r="E6" s="271"/>
      <c r="F6" s="273"/>
      <c r="G6" s="273"/>
      <c r="H6" s="273"/>
      <c r="I6" s="271"/>
      <c r="J6" s="279"/>
      <c r="K6" s="279"/>
      <c r="L6" s="277"/>
    </row>
    <row r="7" spans="1:12" ht="1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20" t="s">
        <v>53</v>
      </c>
      <c r="J7" s="21">
        <v>10</v>
      </c>
      <c r="K7" s="19">
        <v>11</v>
      </c>
      <c r="L7" s="22">
        <v>12</v>
      </c>
    </row>
    <row r="8" spans="1:12" ht="15.75">
      <c r="A8" s="27">
        <v>1</v>
      </c>
      <c r="B8" s="45" t="s">
        <v>57</v>
      </c>
      <c r="C8" s="29" t="s">
        <v>58</v>
      </c>
      <c r="D8" s="143">
        <v>938</v>
      </c>
      <c r="E8" s="100">
        <v>28</v>
      </c>
      <c r="F8" s="100">
        <v>1</v>
      </c>
      <c r="G8" s="101">
        <v>1</v>
      </c>
      <c r="H8" s="100">
        <v>1</v>
      </c>
      <c r="I8" s="102">
        <f>J8+K8</f>
        <v>52.5</v>
      </c>
      <c r="J8" s="103">
        <v>51.1</v>
      </c>
      <c r="K8" s="103">
        <v>1.4</v>
      </c>
      <c r="L8" s="2"/>
    </row>
    <row r="9" spans="1:12" ht="15.75">
      <c r="A9" s="27">
        <v>2</v>
      </c>
      <c r="B9" s="156" t="s">
        <v>59</v>
      </c>
      <c r="C9" s="29" t="s">
        <v>58</v>
      </c>
      <c r="D9" s="143">
        <v>704</v>
      </c>
      <c r="E9" s="100">
        <v>9</v>
      </c>
      <c r="F9" s="100">
        <v>1</v>
      </c>
      <c r="G9" s="101">
        <v>1</v>
      </c>
      <c r="H9" s="100">
        <v>1</v>
      </c>
      <c r="I9" s="102">
        <f aca="true" t="shared" si="0" ref="I9:I58">J9+K9</f>
        <v>54.2</v>
      </c>
      <c r="J9" s="103">
        <v>53.2</v>
      </c>
      <c r="K9" s="103">
        <v>1</v>
      </c>
      <c r="L9" s="2"/>
    </row>
    <row r="10" spans="1:12" ht="15.75">
      <c r="A10" s="120">
        <v>3</v>
      </c>
      <c r="B10" s="121" t="s">
        <v>60</v>
      </c>
      <c r="C10" s="122" t="s">
        <v>58</v>
      </c>
      <c r="D10" s="144">
        <v>88</v>
      </c>
      <c r="E10" s="100">
        <v>0</v>
      </c>
      <c r="F10" s="104"/>
      <c r="G10" s="101"/>
      <c r="H10" s="100">
        <v>0</v>
      </c>
      <c r="I10" s="102">
        <f t="shared" si="0"/>
        <v>0</v>
      </c>
      <c r="J10" s="103"/>
      <c r="K10" s="103"/>
      <c r="L10" s="2"/>
    </row>
    <row r="11" spans="1:12" ht="15.75">
      <c r="A11" s="27">
        <v>4</v>
      </c>
      <c r="B11" s="45" t="s">
        <v>61</v>
      </c>
      <c r="C11" s="34" t="s">
        <v>62</v>
      </c>
      <c r="D11" s="143">
        <v>315</v>
      </c>
      <c r="E11" s="100">
        <v>12</v>
      </c>
      <c r="F11" s="100">
        <v>1</v>
      </c>
      <c r="G11" s="101">
        <v>1</v>
      </c>
      <c r="H11" s="100">
        <v>2</v>
      </c>
      <c r="I11" s="102">
        <f t="shared" si="0"/>
        <v>60.4</v>
      </c>
      <c r="J11" s="103">
        <v>59.5</v>
      </c>
      <c r="K11" s="103">
        <v>0.9</v>
      </c>
      <c r="L11" s="2"/>
    </row>
    <row r="12" spans="1:12" ht="15.75">
      <c r="A12" s="27">
        <v>5</v>
      </c>
      <c r="B12" s="45" t="s">
        <v>63</v>
      </c>
      <c r="C12" s="34" t="s">
        <v>64</v>
      </c>
      <c r="D12" s="143">
        <v>678</v>
      </c>
      <c r="E12" s="100">
        <v>26</v>
      </c>
      <c r="F12" s="100">
        <v>1</v>
      </c>
      <c r="G12" s="101">
        <v>2</v>
      </c>
      <c r="H12" s="100">
        <v>2</v>
      </c>
      <c r="I12" s="102">
        <f t="shared" si="0"/>
        <v>120.6</v>
      </c>
      <c r="J12" s="103">
        <v>119.1</v>
      </c>
      <c r="K12" s="103">
        <v>1.5</v>
      </c>
      <c r="L12" s="2"/>
    </row>
    <row r="13" spans="1:12" ht="15.75">
      <c r="A13" s="27">
        <v>6</v>
      </c>
      <c r="B13" s="45" t="s">
        <v>65</v>
      </c>
      <c r="C13" s="34" t="s">
        <v>66</v>
      </c>
      <c r="D13" s="143">
        <v>347</v>
      </c>
      <c r="E13" s="100">
        <v>28</v>
      </c>
      <c r="F13" s="100">
        <v>1</v>
      </c>
      <c r="G13" s="101">
        <v>1</v>
      </c>
      <c r="H13" s="100">
        <v>2</v>
      </c>
      <c r="I13" s="102">
        <f t="shared" si="0"/>
        <v>51.9</v>
      </c>
      <c r="J13" s="103">
        <v>51.1</v>
      </c>
      <c r="K13" s="103">
        <v>0.8</v>
      </c>
      <c r="L13" s="2"/>
    </row>
    <row r="14" spans="1:12" ht="15.75">
      <c r="A14" s="27">
        <v>7</v>
      </c>
      <c r="B14" s="45" t="s">
        <v>67</v>
      </c>
      <c r="C14" s="34" t="s">
        <v>68</v>
      </c>
      <c r="D14" s="143">
        <v>369</v>
      </c>
      <c r="E14" s="100">
        <v>27</v>
      </c>
      <c r="F14" s="100">
        <v>1</v>
      </c>
      <c r="G14" s="101">
        <v>1</v>
      </c>
      <c r="H14" s="100">
        <v>1</v>
      </c>
      <c r="I14" s="102">
        <f t="shared" si="0"/>
        <v>100.30000000000001</v>
      </c>
      <c r="J14" s="103">
        <v>59.6</v>
      </c>
      <c r="K14" s="103">
        <v>40.7</v>
      </c>
      <c r="L14" s="2"/>
    </row>
    <row r="15" spans="1:12" ht="15.75">
      <c r="A15" s="27">
        <v>8</v>
      </c>
      <c r="B15" s="45" t="s">
        <v>69</v>
      </c>
      <c r="C15" s="34" t="s">
        <v>70</v>
      </c>
      <c r="D15" s="143">
        <v>538</v>
      </c>
      <c r="E15" s="100">
        <v>15</v>
      </c>
      <c r="F15" s="100">
        <v>1</v>
      </c>
      <c r="G15" s="101">
        <v>2</v>
      </c>
      <c r="H15" s="100">
        <v>2</v>
      </c>
      <c r="I15" s="102">
        <f t="shared" si="0"/>
        <v>116.30000000000001</v>
      </c>
      <c r="J15" s="103">
        <v>114.9</v>
      </c>
      <c r="K15" s="103">
        <v>1.4</v>
      </c>
      <c r="L15" s="2"/>
    </row>
    <row r="16" spans="1:12" ht="15.75">
      <c r="A16" s="27">
        <v>9</v>
      </c>
      <c r="B16" s="45" t="s">
        <v>71</v>
      </c>
      <c r="C16" s="34" t="s">
        <v>72</v>
      </c>
      <c r="D16" s="143">
        <v>208</v>
      </c>
      <c r="E16" s="100">
        <v>17</v>
      </c>
      <c r="F16" s="100">
        <v>1</v>
      </c>
      <c r="G16" s="101">
        <v>1.5</v>
      </c>
      <c r="H16" s="100">
        <v>2</v>
      </c>
      <c r="I16" s="102">
        <f t="shared" si="0"/>
        <v>72.8</v>
      </c>
      <c r="J16" s="103">
        <v>70.6</v>
      </c>
      <c r="K16" s="103">
        <v>2.2</v>
      </c>
      <c r="L16" s="2"/>
    </row>
    <row r="17" spans="1:12" ht="15.75">
      <c r="A17" s="27">
        <v>10</v>
      </c>
      <c r="B17" s="45" t="s">
        <v>73</v>
      </c>
      <c r="C17" s="34" t="s">
        <v>74</v>
      </c>
      <c r="D17" s="143">
        <v>573</v>
      </c>
      <c r="E17" s="100">
        <v>25</v>
      </c>
      <c r="F17" s="100">
        <v>1</v>
      </c>
      <c r="G17" s="101">
        <v>2</v>
      </c>
      <c r="H17" s="100">
        <v>2</v>
      </c>
      <c r="I17" s="102">
        <f t="shared" si="0"/>
        <v>120.3</v>
      </c>
      <c r="J17" s="103">
        <v>119.1</v>
      </c>
      <c r="K17" s="103">
        <v>1.2</v>
      </c>
      <c r="L17" s="2"/>
    </row>
    <row r="18" spans="1:12" ht="15.75">
      <c r="A18" s="35">
        <v>10</v>
      </c>
      <c r="B18" s="35" t="s">
        <v>75</v>
      </c>
      <c r="C18" s="36"/>
      <c r="D18" s="105">
        <f>SUM(D8:D17)</f>
        <v>4758</v>
      </c>
      <c r="E18" s="105">
        <f>SUM(E8:E17)</f>
        <v>187</v>
      </c>
      <c r="F18" s="105">
        <f aca="true" t="shared" si="1" ref="F18:L18">SUM(F8:F17)</f>
        <v>9</v>
      </c>
      <c r="G18" s="105">
        <f t="shared" si="1"/>
        <v>12.5</v>
      </c>
      <c r="H18" s="105">
        <f t="shared" si="1"/>
        <v>15</v>
      </c>
      <c r="I18" s="105">
        <f t="shared" si="1"/>
        <v>749.3</v>
      </c>
      <c r="J18" s="109">
        <f>SUM(J8:J17)</f>
        <v>698.2</v>
      </c>
      <c r="K18" s="105">
        <f t="shared" si="1"/>
        <v>51.10000000000001</v>
      </c>
      <c r="L18" s="105">
        <f t="shared" si="1"/>
        <v>0</v>
      </c>
    </row>
    <row r="19" spans="1:12" ht="15.75">
      <c r="A19" s="27">
        <v>1</v>
      </c>
      <c r="B19" s="45" t="s">
        <v>76</v>
      </c>
      <c r="C19" s="37" t="s">
        <v>77</v>
      </c>
      <c r="D19" s="146">
        <v>185</v>
      </c>
      <c r="E19" s="100">
        <v>1</v>
      </c>
      <c r="F19" s="100">
        <v>0</v>
      </c>
      <c r="G19" s="101">
        <v>0</v>
      </c>
      <c r="H19" s="100">
        <v>0</v>
      </c>
      <c r="I19" s="102">
        <f t="shared" si="0"/>
        <v>0</v>
      </c>
      <c r="J19" s="103"/>
      <c r="K19" s="103"/>
      <c r="L19" s="2"/>
    </row>
    <row r="20" spans="1:12" ht="15.75">
      <c r="A20" s="27">
        <v>2</v>
      </c>
      <c r="B20" s="45" t="s">
        <v>78</v>
      </c>
      <c r="C20" s="38" t="s">
        <v>79</v>
      </c>
      <c r="D20" s="143">
        <v>249</v>
      </c>
      <c r="E20" s="100">
        <v>21</v>
      </c>
      <c r="F20" s="107">
        <v>1</v>
      </c>
      <c r="G20" s="107">
        <v>2</v>
      </c>
      <c r="H20" s="100">
        <v>2</v>
      </c>
      <c r="I20" s="102">
        <f t="shared" si="0"/>
        <v>103.5</v>
      </c>
      <c r="J20" s="103">
        <v>102.3</v>
      </c>
      <c r="K20" s="103">
        <v>1.2</v>
      </c>
      <c r="L20" s="2"/>
    </row>
    <row r="21" spans="1:12" ht="15.75">
      <c r="A21" s="27">
        <v>3</v>
      </c>
      <c r="B21" s="45" t="s">
        <v>80</v>
      </c>
      <c r="C21" s="37" t="s">
        <v>81</v>
      </c>
      <c r="D21" s="146">
        <v>235</v>
      </c>
      <c r="E21" s="100">
        <v>17</v>
      </c>
      <c r="F21" s="107">
        <v>1</v>
      </c>
      <c r="G21" s="107">
        <v>1.5</v>
      </c>
      <c r="H21" s="100">
        <v>2</v>
      </c>
      <c r="I21" s="102">
        <f t="shared" si="0"/>
        <v>66.1</v>
      </c>
      <c r="J21" s="103">
        <v>64.3</v>
      </c>
      <c r="K21" s="103">
        <v>1.8</v>
      </c>
      <c r="L21" s="2"/>
    </row>
    <row r="22" spans="1:12" ht="15.75">
      <c r="A22" s="27">
        <v>4</v>
      </c>
      <c r="B22" s="45" t="s">
        <v>82</v>
      </c>
      <c r="C22" s="37" t="s">
        <v>83</v>
      </c>
      <c r="D22" s="146">
        <v>198</v>
      </c>
      <c r="E22" s="100">
        <v>9</v>
      </c>
      <c r="F22" s="107">
        <v>1</v>
      </c>
      <c r="G22" s="107">
        <v>0.5</v>
      </c>
      <c r="H22" s="100">
        <v>1</v>
      </c>
      <c r="I22" s="102">
        <f t="shared" si="0"/>
        <v>65.9</v>
      </c>
      <c r="J22" s="103">
        <v>25.9</v>
      </c>
      <c r="K22" s="103">
        <v>40</v>
      </c>
      <c r="L22" s="2"/>
    </row>
    <row r="23" spans="1:12" ht="15.75">
      <c r="A23" s="27">
        <v>5</v>
      </c>
      <c r="B23" s="45" t="s">
        <v>84</v>
      </c>
      <c r="C23" s="37" t="s">
        <v>85</v>
      </c>
      <c r="D23" s="146">
        <v>261</v>
      </c>
      <c r="E23" s="100">
        <v>10</v>
      </c>
      <c r="F23" s="107">
        <v>1</v>
      </c>
      <c r="G23" s="107">
        <v>1</v>
      </c>
      <c r="H23" s="100">
        <v>1</v>
      </c>
      <c r="I23" s="102">
        <f t="shared" si="0"/>
        <v>79.8</v>
      </c>
      <c r="J23" s="103">
        <v>39.8</v>
      </c>
      <c r="K23" s="103">
        <v>40</v>
      </c>
      <c r="L23" s="2"/>
    </row>
    <row r="24" spans="1:12" ht="15.75">
      <c r="A24" s="27">
        <v>6</v>
      </c>
      <c r="B24" s="45" t="s">
        <v>86</v>
      </c>
      <c r="C24" s="37" t="s">
        <v>87</v>
      </c>
      <c r="D24" s="146">
        <v>314</v>
      </c>
      <c r="E24" s="100">
        <v>11</v>
      </c>
      <c r="F24" s="107">
        <v>1</v>
      </c>
      <c r="G24" s="107">
        <v>1</v>
      </c>
      <c r="H24" s="100">
        <v>1</v>
      </c>
      <c r="I24" s="102">
        <f t="shared" si="0"/>
        <v>58.8</v>
      </c>
      <c r="J24" s="103">
        <v>18</v>
      </c>
      <c r="K24" s="103">
        <v>40.8</v>
      </c>
      <c r="L24" s="2"/>
    </row>
    <row r="25" spans="1:12" ht="15.75">
      <c r="A25" s="27">
        <v>7</v>
      </c>
      <c r="B25" s="45" t="s">
        <v>88</v>
      </c>
      <c r="C25" s="37" t="s">
        <v>89</v>
      </c>
      <c r="D25" s="146">
        <v>175</v>
      </c>
      <c r="E25" s="100">
        <v>7</v>
      </c>
      <c r="F25" s="107">
        <v>0</v>
      </c>
      <c r="G25" s="107">
        <v>0.25</v>
      </c>
      <c r="H25" s="100">
        <v>1</v>
      </c>
      <c r="I25" s="102">
        <f t="shared" si="0"/>
        <v>5.3</v>
      </c>
      <c r="J25" s="103">
        <v>4.5</v>
      </c>
      <c r="K25" s="103">
        <v>0.8</v>
      </c>
      <c r="L25" s="2"/>
    </row>
    <row r="26" spans="1:12" ht="15.75">
      <c r="A26" s="27">
        <v>8</v>
      </c>
      <c r="B26" s="45" t="s">
        <v>90</v>
      </c>
      <c r="C26" s="37" t="s">
        <v>91</v>
      </c>
      <c r="D26" s="146">
        <v>161</v>
      </c>
      <c r="E26" s="100">
        <v>9</v>
      </c>
      <c r="F26" s="107">
        <v>1</v>
      </c>
      <c r="G26" s="107">
        <v>1</v>
      </c>
      <c r="H26" s="100">
        <v>1</v>
      </c>
      <c r="I26" s="102">
        <f t="shared" si="0"/>
        <v>62.4</v>
      </c>
      <c r="J26" s="103">
        <v>61.6</v>
      </c>
      <c r="K26" s="103">
        <v>0.8</v>
      </c>
      <c r="L26" s="2"/>
    </row>
    <row r="27" spans="1:12" ht="15.75">
      <c r="A27" s="27">
        <v>9</v>
      </c>
      <c r="B27" s="45" t="s">
        <v>92</v>
      </c>
      <c r="C27" s="37" t="s">
        <v>93</v>
      </c>
      <c r="D27" s="146">
        <v>163</v>
      </c>
      <c r="E27" s="100">
        <v>12</v>
      </c>
      <c r="F27" s="107">
        <v>1</v>
      </c>
      <c r="G27" s="107">
        <v>1</v>
      </c>
      <c r="H27" s="100">
        <v>1</v>
      </c>
      <c r="I27" s="102">
        <f t="shared" si="0"/>
        <v>54.3</v>
      </c>
      <c r="J27" s="103">
        <v>53.5</v>
      </c>
      <c r="K27" s="103">
        <v>0.8</v>
      </c>
      <c r="L27" s="2"/>
    </row>
    <row r="28" spans="1:12" ht="15.75">
      <c r="A28" s="27">
        <v>10</v>
      </c>
      <c r="B28" s="45" t="s">
        <v>94</v>
      </c>
      <c r="C28" s="37" t="s">
        <v>64</v>
      </c>
      <c r="D28" s="146">
        <v>140</v>
      </c>
      <c r="E28" s="100">
        <v>1</v>
      </c>
      <c r="F28" s="100">
        <v>0</v>
      </c>
      <c r="G28" s="101">
        <v>0</v>
      </c>
      <c r="H28" s="100">
        <v>0</v>
      </c>
      <c r="I28" s="102">
        <f t="shared" si="0"/>
        <v>0</v>
      </c>
      <c r="J28" s="103"/>
      <c r="K28" s="103"/>
      <c r="L28" s="2"/>
    </row>
    <row r="29" spans="1:12" ht="15.75">
      <c r="A29" s="27">
        <v>11</v>
      </c>
      <c r="B29" s="121" t="s">
        <v>95</v>
      </c>
      <c r="C29" s="123" t="s">
        <v>64</v>
      </c>
      <c r="D29" s="144">
        <v>91</v>
      </c>
      <c r="E29" s="100">
        <v>8</v>
      </c>
      <c r="F29" s="100">
        <v>0</v>
      </c>
      <c r="G29" s="101">
        <v>0</v>
      </c>
      <c r="H29" s="100">
        <v>0</v>
      </c>
      <c r="I29" s="102">
        <f t="shared" si="0"/>
        <v>0</v>
      </c>
      <c r="J29" s="103"/>
      <c r="K29" s="103"/>
      <c r="L29" s="2"/>
    </row>
    <row r="30" spans="1:12" ht="15.75">
      <c r="A30" s="27">
        <v>12</v>
      </c>
      <c r="B30" s="45" t="s">
        <v>96</v>
      </c>
      <c r="C30" s="37" t="s">
        <v>97</v>
      </c>
      <c r="D30" s="146">
        <v>183</v>
      </c>
      <c r="E30" s="100">
        <v>17</v>
      </c>
      <c r="F30" s="107">
        <v>1</v>
      </c>
      <c r="G30" s="107">
        <v>1.5</v>
      </c>
      <c r="H30" s="100">
        <v>2</v>
      </c>
      <c r="I30" s="102">
        <f>J30+K30</f>
        <v>63.900000000000006</v>
      </c>
      <c r="J30" s="103">
        <v>62.2</v>
      </c>
      <c r="K30" s="103">
        <v>1.7</v>
      </c>
      <c r="L30" s="2"/>
    </row>
    <row r="31" spans="1:12" ht="15.75">
      <c r="A31" s="27">
        <v>13</v>
      </c>
      <c r="B31" s="45" t="s">
        <v>98</v>
      </c>
      <c r="C31" s="37" t="s">
        <v>99</v>
      </c>
      <c r="D31" s="146">
        <v>159</v>
      </c>
      <c r="E31" s="100">
        <v>16</v>
      </c>
      <c r="F31" s="107">
        <v>1</v>
      </c>
      <c r="G31" s="107">
        <v>1</v>
      </c>
      <c r="H31" s="100">
        <v>2</v>
      </c>
      <c r="I31" s="102">
        <f t="shared" si="0"/>
        <v>62.2</v>
      </c>
      <c r="J31" s="103">
        <v>61.6</v>
      </c>
      <c r="K31" s="103">
        <v>0.6</v>
      </c>
      <c r="L31" s="2"/>
    </row>
    <row r="32" spans="1:12" ht="15.75">
      <c r="A32" s="27">
        <v>14</v>
      </c>
      <c r="B32" s="45" t="s">
        <v>100</v>
      </c>
      <c r="C32" s="37" t="s">
        <v>101</v>
      </c>
      <c r="D32" s="146">
        <v>257</v>
      </c>
      <c r="E32" s="100">
        <v>10</v>
      </c>
      <c r="F32" s="107">
        <v>1</v>
      </c>
      <c r="G32" s="107">
        <v>1</v>
      </c>
      <c r="H32" s="100">
        <v>1</v>
      </c>
      <c r="I32" s="102">
        <f t="shared" si="0"/>
        <v>60.1</v>
      </c>
      <c r="J32" s="103">
        <v>59.5</v>
      </c>
      <c r="K32" s="103">
        <v>0.6</v>
      </c>
      <c r="L32" s="2"/>
    </row>
    <row r="33" spans="1:12" ht="15.75">
      <c r="A33" s="27">
        <v>15</v>
      </c>
      <c r="B33" s="45" t="s">
        <v>102</v>
      </c>
      <c r="C33" s="37" t="s">
        <v>103</v>
      </c>
      <c r="D33" s="146">
        <v>291</v>
      </c>
      <c r="E33" s="100">
        <v>12</v>
      </c>
      <c r="F33" s="107">
        <v>1</v>
      </c>
      <c r="G33" s="107">
        <v>1</v>
      </c>
      <c r="H33" s="100">
        <v>1</v>
      </c>
      <c r="I33" s="102">
        <f t="shared" si="0"/>
        <v>62.7</v>
      </c>
      <c r="J33" s="103">
        <v>61.6</v>
      </c>
      <c r="K33" s="103">
        <v>1.1</v>
      </c>
      <c r="L33" s="2"/>
    </row>
    <row r="34" spans="1:12" ht="15.75">
      <c r="A34" s="27">
        <v>16</v>
      </c>
      <c r="B34" s="45" t="s">
        <v>104</v>
      </c>
      <c r="C34" s="37" t="s">
        <v>105</v>
      </c>
      <c r="D34" s="146">
        <v>152</v>
      </c>
      <c r="E34" s="100">
        <v>11</v>
      </c>
      <c r="F34" s="107">
        <v>1</v>
      </c>
      <c r="G34" s="107">
        <v>1</v>
      </c>
      <c r="H34" s="100">
        <v>1</v>
      </c>
      <c r="I34" s="102">
        <f t="shared" si="0"/>
        <v>60.1</v>
      </c>
      <c r="J34" s="103">
        <v>59.5</v>
      </c>
      <c r="K34" s="103">
        <v>0.6</v>
      </c>
      <c r="L34" s="2"/>
    </row>
    <row r="35" spans="1:12" ht="15.75">
      <c r="A35" s="27">
        <v>17</v>
      </c>
      <c r="B35" s="40" t="s">
        <v>106</v>
      </c>
      <c r="C35" s="41" t="s">
        <v>58</v>
      </c>
      <c r="D35" s="146">
        <v>221</v>
      </c>
      <c r="E35" s="100">
        <v>12</v>
      </c>
      <c r="F35" s="107">
        <v>1</v>
      </c>
      <c r="G35" s="107">
        <v>1</v>
      </c>
      <c r="H35" s="100">
        <v>1</v>
      </c>
      <c r="I35" s="102">
        <f t="shared" si="0"/>
        <v>62.300000000000004</v>
      </c>
      <c r="J35" s="103">
        <v>61.6</v>
      </c>
      <c r="K35" s="103">
        <v>0.7</v>
      </c>
      <c r="L35" s="2"/>
    </row>
    <row r="36" spans="1:12" ht="15.75">
      <c r="A36" s="27">
        <v>18</v>
      </c>
      <c r="B36" s="45" t="s">
        <v>107</v>
      </c>
      <c r="C36" s="38" t="s">
        <v>108</v>
      </c>
      <c r="D36" s="143">
        <v>340</v>
      </c>
      <c r="E36" s="100">
        <v>8</v>
      </c>
      <c r="F36" s="107">
        <v>1</v>
      </c>
      <c r="G36" s="107">
        <v>1</v>
      </c>
      <c r="H36" s="100">
        <v>1</v>
      </c>
      <c r="I36" s="102">
        <f t="shared" si="0"/>
        <v>58.199999999999996</v>
      </c>
      <c r="J36" s="103">
        <v>57.4</v>
      </c>
      <c r="K36" s="103">
        <v>0.8</v>
      </c>
      <c r="L36" s="2"/>
    </row>
    <row r="37" spans="1:12" ht="15.75">
      <c r="A37" s="27">
        <v>19</v>
      </c>
      <c r="B37" s="45" t="s">
        <v>109</v>
      </c>
      <c r="C37" s="37" t="s">
        <v>110</v>
      </c>
      <c r="D37" s="146">
        <v>163</v>
      </c>
      <c r="E37" s="100">
        <v>11</v>
      </c>
      <c r="F37" s="107">
        <v>1</v>
      </c>
      <c r="G37" s="107">
        <v>1</v>
      </c>
      <c r="H37" s="100">
        <v>1</v>
      </c>
      <c r="I37" s="102">
        <f t="shared" si="0"/>
        <v>36.9</v>
      </c>
      <c r="J37" s="103">
        <v>35.6</v>
      </c>
      <c r="K37" s="103">
        <v>1.3</v>
      </c>
      <c r="L37" s="2"/>
    </row>
    <row r="38" spans="1:12" ht="15.75">
      <c r="A38" s="27">
        <v>20</v>
      </c>
      <c r="B38" s="45" t="s">
        <v>111</v>
      </c>
      <c r="C38" s="37" t="s">
        <v>112</v>
      </c>
      <c r="D38" s="146">
        <v>227</v>
      </c>
      <c r="E38" s="100">
        <v>14</v>
      </c>
      <c r="F38" s="107">
        <v>1</v>
      </c>
      <c r="G38" s="107">
        <v>1</v>
      </c>
      <c r="H38" s="100">
        <v>2</v>
      </c>
      <c r="I38" s="102">
        <f t="shared" si="0"/>
        <v>38.1</v>
      </c>
      <c r="J38" s="103">
        <v>36.7</v>
      </c>
      <c r="K38" s="103">
        <v>1.4</v>
      </c>
      <c r="L38" s="2"/>
    </row>
    <row r="39" spans="1:12" ht="15.75">
      <c r="A39" s="27">
        <v>21</v>
      </c>
      <c r="B39" s="45" t="s">
        <v>113</v>
      </c>
      <c r="C39" s="37" t="s">
        <v>114</v>
      </c>
      <c r="D39" s="146">
        <v>157</v>
      </c>
      <c r="E39" s="100">
        <v>13</v>
      </c>
      <c r="F39" s="107">
        <v>1</v>
      </c>
      <c r="G39" s="107">
        <v>1</v>
      </c>
      <c r="H39" s="100">
        <v>1</v>
      </c>
      <c r="I39" s="102">
        <f t="shared" si="0"/>
        <v>62.2</v>
      </c>
      <c r="J39" s="103">
        <v>61.6</v>
      </c>
      <c r="K39" s="103">
        <v>0.6</v>
      </c>
      <c r="L39" s="2"/>
    </row>
    <row r="40" spans="1:12" ht="15.75">
      <c r="A40" s="27">
        <v>22</v>
      </c>
      <c r="B40" s="45" t="s">
        <v>115</v>
      </c>
      <c r="C40" s="37" t="s">
        <v>116</v>
      </c>
      <c r="D40" s="146">
        <v>128</v>
      </c>
      <c r="E40" s="100">
        <v>8</v>
      </c>
      <c r="F40" s="107">
        <v>1</v>
      </c>
      <c r="G40" s="107">
        <v>1</v>
      </c>
      <c r="H40" s="100">
        <v>1</v>
      </c>
      <c r="I40" s="102">
        <f t="shared" si="0"/>
        <v>58.8</v>
      </c>
      <c r="J40" s="103">
        <v>18</v>
      </c>
      <c r="K40" s="103">
        <v>40.8</v>
      </c>
      <c r="L40" s="2"/>
    </row>
    <row r="41" spans="1:12" ht="15.75">
      <c r="A41" s="27">
        <v>23</v>
      </c>
      <c r="B41" s="45" t="s">
        <v>117</v>
      </c>
      <c r="C41" s="37" t="s">
        <v>118</v>
      </c>
      <c r="D41" s="146">
        <v>117</v>
      </c>
      <c r="E41" s="100">
        <v>10</v>
      </c>
      <c r="F41" s="107">
        <v>1</v>
      </c>
      <c r="G41" s="107">
        <v>1</v>
      </c>
      <c r="H41" s="100">
        <v>1</v>
      </c>
      <c r="I41" s="102">
        <f t="shared" si="0"/>
        <v>40.9</v>
      </c>
      <c r="J41" s="103">
        <v>39.8</v>
      </c>
      <c r="K41" s="103">
        <v>1.1</v>
      </c>
      <c r="L41" s="2"/>
    </row>
    <row r="42" spans="1:12" ht="15.75">
      <c r="A42" s="27">
        <v>24</v>
      </c>
      <c r="B42" s="45" t="s">
        <v>119</v>
      </c>
      <c r="C42" s="37" t="s">
        <v>120</v>
      </c>
      <c r="D42" s="146">
        <v>99</v>
      </c>
      <c r="E42" s="100">
        <v>12</v>
      </c>
      <c r="F42" s="107">
        <v>1</v>
      </c>
      <c r="G42" s="107">
        <v>1</v>
      </c>
      <c r="H42" s="100">
        <v>1</v>
      </c>
      <c r="I42" s="102">
        <f t="shared" si="0"/>
        <v>62.300000000000004</v>
      </c>
      <c r="J42" s="103">
        <v>61.6</v>
      </c>
      <c r="K42" s="103">
        <v>0.7</v>
      </c>
      <c r="L42" s="2"/>
    </row>
    <row r="43" spans="1:12" ht="15.75">
      <c r="A43" s="27">
        <v>25</v>
      </c>
      <c r="B43" s="45" t="s">
        <v>121</v>
      </c>
      <c r="C43" s="37" t="s">
        <v>122</v>
      </c>
      <c r="D43" s="146">
        <v>128</v>
      </c>
      <c r="E43" s="100">
        <v>6</v>
      </c>
      <c r="F43" s="107">
        <v>0</v>
      </c>
      <c r="G43" s="107">
        <v>0.25</v>
      </c>
      <c r="H43" s="100">
        <v>1</v>
      </c>
      <c r="I43" s="102">
        <f t="shared" si="0"/>
        <v>5.3</v>
      </c>
      <c r="J43" s="103">
        <v>4.5</v>
      </c>
      <c r="K43" s="103">
        <v>0.8</v>
      </c>
      <c r="L43" s="2"/>
    </row>
    <row r="44" spans="1:12" ht="15.75">
      <c r="A44" s="27">
        <v>26</v>
      </c>
      <c r="B44" s="45" t="s">
        <v>123</v>
      </c>
      <c r="C44" s="37" t="s">
        <v>124</v>
      </c>
      <c r="D44" s="146">
        <v>197</v>
      </c>
      <c r="E44" s="100">
        <v>13</v>
      </c>
      <c r="F44" s="107">
        <v>1</v>
      </c>
      <c r="G44" s="107">
        <v>1</v>
      </c>
      <c r="H44" s="100">
        <v>2</v>
      </c>
      <c r="I44" s="102">
        <f t="shared" si="0"/>
        <v>60.1</v>
      </c>
      <c r="J44" s="103">
        <v>59.9</v>
      </c>
      <c r="K44" s="103">
        <v>0.2</v>
      </c>
      <c r="L44" s="2"/>
    </row>
    <row r="45" spans="1:12" ht="15.75">
      <c r="A45" s="27">
        <v>27</v>
      </c>
      <c r="B45" s="42" t="s">
        <v>125</v>
      </c>
      <c r="C45" s="37" t="s">
        <v>126</v>
      </c>
      <c r="D45" s="146">
        <v>131</v>
      </c>
      <c r="E45" s="100">
        <v>10</v>
      </c>
      <c r="F45" s="100">
        <v>1</v>
      </c>
      <c r="G45" s="101">
        <v>0.5</v>
      </c>
      <c r="H45" s="100">
        <v>1</v>
      </c>
      <c r="I45" s="102">
        <f t="shared" si="0"/>
        <v>27.1</v>
      </c>
      <c r="J45" s="103">
        <v>26.6</v>
      </c>
      <c r="K45" s="103">
        <v>0.5</v>
      </c>
      <c r="L45" s="2"/>
    </row>
    <row r="46" spans="1:12" ht="15.75">
      <c r="A46" s="27">
        <v>28</v>
      </c>
      <c r="B46" s="121" t="s">
        <v>127</v>
      </c>
      <c r="C46" s="123" t="s">
        <v>128</v>
      </c>
      <c r="D46" s="144">
        <v>96</v>
      </c>
      <c r="E46" s="100">
        <v>0</v>
      </c>
      <c r="F46" s="100">
        <v>0</v>
      </c>
      <c r="G46" s="101">
        <v>0</v>
      </c>
      <c r="H46" s="100">
        <v>0</v>
      </c>
      <c r="I46" s="102">
        <f t="shared" si="0"/>
        <v>0</v>
      </c>
      <c r="J46" s="103"/>
      <c r="K46" s="103"/>
      <c r="L46" s="2"/>
    </row>
    <row r="47" spans="1:12" ht="15.75">
      <c r="A47" s="27">
        <v>29</v>
      </c>
      <c r="B47" s="45" t="s">
        <v>129</v>
      </c>
      <c r="C47" s="37" t="s">
        <v>130</v>
      </c>
      <c r="D47" s="146">
        <v>165</v>
      </c>
      <c r="E47" s="100">
        <v>13</v>
      </c>
      <c r="F47" s="100">
        <v>1</v>
      </c>
      <c r="G47" s="101">
        <v>1</v>
      </c>
      <c r="H47" s="100">
        <v>1</v>
      </c>
      <c r="I47" s="102">
        <f t="shared" si="0"/>
        <v>62.2</v>
      </c>
      <c r="J47" s="103">
        <v>61.6</v>
      </c>
      <c r="K47" s="103">
        <v>0.6</v>
      </c>
      <c r="L47" s="2"/>
    </row>
    <row r="48" spans="1:12" ht="15.75">
      <c r="A48" s="35">
        <v>29</v>
      </c>
      <c r="B48" s="35" t="s">
        <v>131</v>
      </c>
      <c r="C48" s="117"/>
      <c r="D48" s="105">
        <f>SUM(D19:D47)</f>
        <v>5383</v>
      </c>
      <c r="E48" s="105">
        <f>SUM(E19:E47)</f>
        <v>302</v>
      </c>
      <c r="F48" s="105">
        <f aca="true" t="shared" si="2" ref="F48:L48">SUM(F19:F47)</f>
        <v>23</v>
      </c>
      <c r="G48" s="105">
        <f t="shared" si="2"/>
        <v>24.5</v>
      </c>
      <c r="H48" s="105">
        <f t="shared" si="2"/>
        <v>31</v>
      </c>
      <c r="I48" s="105">
        <f t="shared" si="2"/>
        <v>1379.5</v>
      </c>
      <c r="J48" s="105">
        <f t="shared" si="2"/>
        <v>1199.2</v>
      </c>
      <c r="K48" s="105">
        <f t="shared" si="2"/>
        <v>180.29999999999995</v>
      </c>
      <c r="L48" s="105">
        <f t="shared" si="2"/>
        <v>0</v>
      </c>
    </row>
    <row r="49" spans="1:12" ht="30">
      <c r="A49" s="27">
        <v>1</v>
      </c>
      <c r="B49" s="45" t="s">
        <v>132</v>
      </c>
      <c r="C49" s="37" t="s">
        <v>133</v>
      </c>
      <c r="D49" s="146">
        <v>187</v>
      </c>
      <c r="E49" s="100">
        <v>6</v>
      </c>
      <c r="F49" s="100">
        <v>0</v>
      </c>
      <c r="G49" s="100" t="s">
        <v>163</v>
      </c>
      <c r="H49" s="100">
        <v>1</v>
      </c>
      <c r="I49" s="102">
        <f t="shared" si="0"/>
        <v>9.8</v>
      </c>
      <c r="J49" s="103">
        <v>9</v>
      </c>
      <c r="K49" s="103">
        <v>0.8</v>
      </c>
      <c r="L49" s="2"/>
    </row>
    <row r="50" spans="1:12" ht="30">
      <c r="A50" s="27">
        <v>2</v>
      </c>
      <c r="B50" s="45" t="s">
        <v>134</v>
      </c>
      <c r="C50" s="37" t="s">
        <v>135</v>
      </c>
      <c r="D50" s="146">
        <v>135</v>
      </c>
      <c r="E50" s="100">
        <v>7</v>
      </c>
      <c r="F50" s="100">
        <v>1</v>
      </c>
      <c r="G50" s="100">
        <v>0.5</v>
      </c>
      <c r="H50" s="100">
        <v>1</v>
      </c>
      <c r="I50" s="102">
        <f t="shared" si="0"/>
        <v>49.8</v>
      </c>
      <c r="J50" s="103">
        <v>9</v>
      </c>
      <c r="K50" s="103">
        <v>40.8</v>
      </c>
      <c r="L50" s="2"/>
    </row>
    <row r="51" spans="1:12" ht="30">
      <c r="A51" s="27">
        <v>3</v>
      </c>
      <c r="B51" s="121" t="s">
        <v>136</v>
      </c>
      <c r="C51" s="123" t="s">
        <v>137</v>
      </c>
      <c r="D51" s="144">
        <v>77</v>
      </c>
      <c r="E51" s="100">
        <v>0</v>
      </c>
      <c r="F51" s="100">
        <v>0</v>
      </c>
      <c r="G51" s="100">
        <v>0</v>
      </c>
      <c r="H51" s="100">
        <v>0</v>
      </c>
      <c r="I51" s="102">
        <f t="shared" si="0"/>
        <v>0</v>
      </c>
      <c r="J51" s="103"/>
      <c r="K51" s="103"/>
      <c r="L51" s="2"/>
    </row>
    <row r="52" spans="1:12" ht="26.25">
      <c r="A52" s="27">
        <v>4</v>
      </c>
      <c r="B52" s="42" t="s">
        <v>138</v>
      </c>
      <c r="C52" s="37" t="s">
        <v>139</v>
      </c>
      <c r="D52" s="146">
        <v>129</v>
      </c>
      <c r="E52" s="108">
        <v>12</v>
      </c>
      <c r="F52" s="108">
        <v>1</v>
      </c>
      <c r="G52" s="108">
        <v>1</v>
      </c>
      <c r="H52" s="100">
        <v>2</v>
      </c>
      <c r="I52" s="102">
        <f t="shared" si="0"/>
        <v>60.2</v>
      </c>
      <c r="J52" s="103">
        <v>59.5</v>
      </c>
      <c r="K52" s="103">
        <v>0.7</v>
      </c>
      <c r="L52" s="2"/>
    </row>
    <row r="53" spans="1:12" ht="32.25" customHeight="1">
      <c r="A53" s="35">
        <v>4</v>
      </c>
      <c r="B53" s="125" t="s">
        <v>140</v>
      </c>
      <c r="C53" s="118"/>
      <c r="D53" s="105">
        <f>SUM(D49:D52)</f>
        <v>528</v>
      </c>
      <c r="E53" s="105">
        <f>SUM(E49:E52)</f>
        <v>25</v>
      </c>
      <c r="F53" s="105">
        <f aca="true" t="shared" si="3" ref="F53:L53">SUM(F49:F52)</f>
        <v>2</v>
      </c>
      <c r="G53" s="105">
        <f t="shared" si="3"/>
        <v>1.5</v>
      </c>
      <c r="H53" s="105">
        <f t="shared" si="3"/>
        <v>4</v>
      </c>
      <c r="I53" s="105">
        <f t="shared" si="3"/>
        <v>119.8</v>
      </c>
      <c r="J53" s="105">
        <f t="shared" si="3"/>
        <v>77.5</v>
      </c>
      <c r="K53" s="105">
        <f t="shared" si="3"/>
        <v>42.3</v>
      </c>
      <c r="L53" s="105">
        <f t="shared" si="3"/>
        <v>0</v>
      </c>
    </row>
    <row r="54" spans="1:12" ht="15.75">
      <c r="A54" s="27">
        <v>1</v>
      </c>
      <c r="B54" s="45" t="s">
        <v>141</v>
      </c>
      <c r="C54" s="37" t="s">
        <v>108</v>
      </c>
      <c r="D54" s="146">
        <v>239</v>
      </c>
      <c r="E54" s="100">
        <v>12</v>
      </c>
      <c r="F54" s="100">
        <v>1</v>
      </c>
      <c r="G54" s="101">
        <v>1</v>
      </c>
      <c r="H54" s="100">
        <v>1</v>
      </c>
      <c r="I54" s="102">
        <f t="shared" si="0"/>
        <v>40.199999999999996</v>
      </c>
      <c r="J54" s="103">
        <v>38.8</v>
      </c>
      <c r="K54" s="103">
        <v>1.4</v>
      </c>
      <c r="L54" s="2"/>
    </row>
    <row r="55" spans="1:12" ht="15.75">
      <c r="A55" s="27">
        <v>2</v>
      </c>
      <c r="B55" s="45" t="s">
        <v>142</v>
      </c>
      <c r="C55" s="46" t="s">
        <v>143</v>
      </c>
      <c r="D55" s="146">
        <v>63</v>
      </c>
      <c r="E55" s="100">
        <v>5</v>
      </c>
      <c r="F55" s="100">
        <v>0</v>
      </c>
      <c r="G55" s="101">
        <v>0</v>
      </c>
      <c r="H55" s="100">
        <v>0</v>
      </c>
      <c r="I55" s="102">
        <f t="shared" si="0"/>
        <v>0</v>
      </c>
      <c r="J55" s="103"/>
      <c r="K55" s="103"/>
      <c r="L55" s="2"/>
    </row>
    <row r="56" spans="1:12" ht="15.75">
      <c r="A56" s="120">
        <v>3</v>
      </c>
      <c r="B56" s="121" t="s">
        <v>144</v>
      </c>
      <c r="C56" s="123" t="s">
        <v>145</v>
      </c>
      <c r="D56" s="148">
        <v>29</v>
      </c>
      <c r="E56" s="100">
        <v>1</v>
      </c>
      <c r="F56" s="100">
        <v>0</v>
      </c>
      <c r="G56" s="101">
        <v>0</v>
      </c>
      <c r="H56" s="100">
        <v>0</v>
      </c>
      <c r="I56" s="102">
        <f t="shared" si="0"/>
        <v>0</v>
      </c>
      <c r="J56" s="103"/>
      <c r="K56" s="103"/>
      <c r="L56" s="2"/>
    </row>
    <row r="57" spans="1:12" ht="15.75">
      <c r="A57" s="120">
        <v>4</v>
      </c>
      <c r="B57" s="121" t="s">
        <v>146</v>
      </c>
      <c r="C57" s="123" t="s">
        <v>147</v>
      </c>
      <c r="D57" s="148">
        <v>13</v>
      </c>
      <c r="E57" s="100">
        <v>1</v>
      </c>
      <c r="F57" s="100">
        <v>0</v>
      </c>
      <c r="G57" s="101">
        <v>0.25</v>
      </c>
      <c r="H57" s="100">
        <v>1</v>
      </c>
      <c r="I57" s="102">
        <f t="shared" si="0"/>
        <v>5.3</v>
      </c>
      <c r="J57" s="103">
        <v>4.5</v>
      </c>
      <c r="K57" s="103">
        <v>0.8</v>
      </c>
      <c r="L57" s="2"/>
    </row>
    <row r="58" spans="1:12" ht="15.75">
      <c r="A58" s="120">
        <v>5</v>
      </c>
      <c r="B58" s="121" t="s">
        <v>148</v>
      </c>
      <c r="C58" s="123" t="s">
        <v>149</v>
      </c>
      <c r="D58" s="148">
        <v>29</v>
      </c>
      <c r="E58" s="100"/>
      <c r="F58" s="100">
        <v>0</v>
      </c>
      <c r="G58" s="100">
        <v>0</v>
      </c>
      <c r="H58" s="100">
        <v>0</v>
      </c>
      <c r="I58" s="102">
        <f t="shared" si="0"/>
        <v>0</v>
      </c>
      <c r="J58" s="103"/>
      <c r="K58" s="103"/>
      <c r="L58" s="2"/>
    </row>
    <row r="59" spans="1:12" s="106" customFormat="1" ht="15.75">
      <c r="A59" s="35">
        <v>5</v>
      </c>
      <c r="B59" s="35" t="s">
        <v>150</v>
      </c>
      <c r="C59" s="35"/>
      <c r="D59" s="124">
        <f>SUM(D54:D58)</f>
        <v>373</v>
      </c>
      <c r="E59" s="124">
        <f>SUM(E54:E58)</f>
        <v>19</v>
      </c>
      <c r="F59" s="124">
        <f aca="true" t="shared" si="4" ref="F59:L59">SUM(F54:F58)</f>
        <v>1</v>
      </c>
      <c r="G59" s="124">
        <f t="shared" si="4"/>
        <v>1.25</v>
      </c>
      <c r="H59" s="124">
        <f t="shared" si="4"/>
        <v>2</v>
      </c>
      <c r="I59" s="124">
        <f t="shared" si="4"/>
        <v>45.49999999999999</v>
      </c>
      <c r="J59" s="124">
        <f t="shared" si="4"/>
        <v>43.3</v>
      </c>
      <c r="K59" s="124">
        <f t="shared" si="4"/>
        <v>2.2</v>
      </c>
      <c r="L59" s="124">
        <f t="shared" si="4"/>
        <v>0</v>
      </c>
    </row>
    <row r="60" spans="1:12" ht="15.75">
      <c r="A60" s="49"/>
      <c r="B60" s="119" t="s">
        <v>151</v>
      </c>
      <c r="C60" s="41"/>
      <c r="D60" s="33">
        <v>2101</v>
      </c>
      <c r="E60" s="100"/>
      <c r="F60" s="100"/>
      <c r="G60" s="100"/>
      <c r="H60" s="108"/>
      <c r="I60" s="102">
        <v>126</v>
      </c>
      <c r="J60" s="102"/>
      <c r="K60" s="102"/>
      <c r="L60" s="115">
        <f>I60</f>
        <v>126</v>
      </c>
    </row>
    <row r="61" spans="1:12" ht="15.75">
      <c r="A61" s="35">
        <f>10+33+5</f>
        <v>48</v>
      </c>
      <c r="B61" s="51" t="s">
        <v>152</v>
      </c>
      <c r="C61" s="52"/>
      <c r="D61" s="52">
        <f>D59+D53+D48+D18</f>
        <v>11042</v>
      </c>
      <c r="E61" s="111">
        <v>533</v>
      </c>
      <c r="F61" s="111">
        <v>35</v>
      </c>
      <c r="G61" s="112">
        <v>40.25</v>
      </c>
      <c r="H61" s="113">
        <v>52</v>
      </c>
      <c r="I61" s="110">
        <f>I60+I59+I53+I48+I18</f>
        <v>2420.1</v>
      </c>
      <c r="J61" s="110">
        <f>J60+J59+J53+J48+J18</f>
        <v>2018.2</v>
      </c>
      <c r="K61" s="110">
        <f>K60+K59+K53+K48+K18</f>
        <v>275.9</v>
      </c>
      <c r="L61" s="114"/>
    </row>
    <row r="62" ht="15.75" customHeight="1"/>
  </sheetData>
  <sheetProtection/>
  <mergeCells count="13">
    <mergeCell ref="J4:K4"/>
    <mergeCell ref="L4:L6"/>
    <mergeCell ref="J5:J6"/>
    <mergeCell ref="K5:K6"/>
    <mergeCell ref="H4:H6"/>
    <mergeCell ref="A4:A6"/>
    <mergeCell ref="B4:B6"/>
    <mergeCell ref="C4:C6"/>
    <mergeCell ref="D4:D6"/>
    <mergeCell ref="E4:E6"/>
    <mergeCell ref="F4:F6"/>
    <mergeCell ref="G4:G6"/>
    <mergeCell ref="I4:I6"/>
  </mergeCells>
  <printOptions/>
  <pageMargins left="0.31496062992125984" right="0.11811023622047245" top="0.5905511811023623" bottom="0.15748031496062992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E-Enter</cp:lastModifiedBy>
  <cp:lastPrinted>2016-08-16T15:29:21Z</cp:lastPrinted>
  <dcterms:created xsi:type="dcterms:W3CDTF">2016-02-23T07:52:17Z</dcterms:created>
  <dcterms:modified xsi:type="dcterms:W3CDTF">2016-08-22T17:33:52Z</dcterms:modified>
  <cp:category/>
  <cp:version/>
  <cp:contentType/>
  <cp:contentStatus/>
</cp:coreProperties>
</file>