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7620" tabRatio="802" activeTab="0"/>
  </bookViews>
  <sheets>
    <sheet name="Hincesti_DEC2016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<sst xmlns="http://schemas.openxmlformats.org/spreadsheetml/2006/main" count="121" uniqueCount="107">
  <si>
    <t xml:space="preserve">Denumirea instituţiei </t>
  </si>
  <si>
    <t>Localitatea</t>
  </si>
  <si>
    <t xml:space="preserve">LT "M. Sadoveanu" </t>
  </si>
  <si>
    <t>Hâncești</t>
  </si>
  <si>
    <t xml:space="preserve">LT "M. Eminescu" </t>
  </si>
  <si>
    <t xml:space="preserve">LT "M. Lomonosov" </t>
  </si>
  <si>
    <t>Bobeica</t>
  </si>
  <si>
    <t>LT "A. Donici" Ciuciuleni</t>
  </si>
  <si>
    <t>Ciuciuleni</t>
  </si>
  <si>
    <t>LT "Şt. Holban" Cărpineni</t>
  </si>
  <si>
    <t>Cărpineni</t>
  </si>
  <si>
    <t>LT "S. Andreev" Cioara</t>
  </si>
  <si>
    <t>Cioara</t>
  </si>
  <si>
    <t>LT "Dimitrie Cantemir" Crasnoarmeiscoe</t>
  </si>
  <si>
    <t>Crasnoarmeiscoe</t>
  </si>
  <si>
    <t>LT  Lăpuşna</t>
  </si>
  <si>
    <t>Lăpușna</t>
  </si>
  <si>
    <t>LT"Cezar Radu" Leuşeni</t>
  </si>
  <si>
    <t>Leușeni</t>
  </si>
  <si>
    <t>Mingir</t>
  </si>
  <si>
    <t xml:space="preserve">LT "Universum" </t>
  </si>
  <si>
    <t>Sărata Galbenă</t>
  </si>
  <si>
    <t>Total licee</t>
  </si>
  <si>
    <t xml:space="preserve">GM "M. Viteazul" </t>
  </si>
  <si>
    <t>GM Bălceana</t>
  </si>
  <si>
    <t>Bălceana</t>
  </si>
  <si>
    <t>GM Bozieni</t>
  </si>
  <si>
    <t>Bozieni</t>
  </si>
  <si>
    <t>GM Boghiceni</t>
  </si>
  <si>
    <t>Boghiceni</t>
  </si>
  <si>
    <t>GM Bujor</t>
  </si>
  <si>
    <t>Bujor</t>
  </si>
  <si>
    <t>Buțeni</t>
  </si>
  <si>
    <t>GM Călmăţui</t>
  </si>
  <si>
    <t>Călmățui</t>
  </si>
  <si>
    <t>GM Caracui</t>
  </si>
  <si>
    <t>Caracui</t>
  </si>
  <si>
    <t>GM Căţeleni</t>
  </si>
  <si>
    <t>Cățeleni</t>
  </si>
  <si>
    <t>GM Cotul Morii</t>
  </si>
  <si>
    <t>Cotul Morii</t>
  </si>
  <si>
    <t>GM Dancu</t>
  </si>
  <si>
    <t>Dancu</t>
  </si>
  <si>
    <t>GM Drăguşenii Noi</t>
  </si>
  <si>
    <t>Dragușenii Noi</t>
  </si>
  <si>
    <t>GM Fundul-Galbenei</t>
  </si>
  <si>
    <t>Fundul Galbenei</t>
  </si>
  <si>
    <t>Ivanovca</t>
  </si>
  <si>
    <t>GM Logăneşti</t>
  </si>
  <si>
    <t>Logănești</t>
  </si>
  <si>
    <t>GM Mireşti</t>
  </si>
  <si>
    <t>Mirești</t>
  </si>
  <si>
    <t>GM Mereşeni</t>
  </si>
  <si>
    <t>Mereșeni</t>
  </si>
  <si>
    <t>GM Nemţeni</t>
  </si>
  <si>
    <t>Nemțeni</t>
  </si>
  <si>
    <t>GM Negrea</t>
  </si>
  <si>
    <t>Negrea</t>
  </si>
  <si>
    <t>GM Obileni</t>
  </si>
  <si>
    <t>Obileni</t>
  </si>
  <si>
    <t>GM Oneşti</t>
  </si>
  <si>
    <t>Onești</t>
  </si>
  <si>
    <t>GM Paşcani</t>
  </si>
  <si>
    <t>Pășcani</t>
  </si>
  <si>
    <t>GM Pereni</t>
  </si>
  <si>
    <t>Pereni</t>
  </si>
  <si>
    <t>GM Pervomaiscoe</t>
  </si>
  <si>
    <t>Pervomaiscoe</t>
  </si>
  <si>
    <t>GM Pogăneşti</t>
  </si>
  <si>
    <t>Pogănești</t>
  </si>
  <si>
    <t>Stolniceni</t>
  </si>
  <si>
    <t>Secăreni</t>
  </si>
  <si>
    <t>GM Tălăieşti</t>
  </si>
  <si>
    <t>Tălăiești</t>
  </si>
  <si>
    <t>GM Voinescu</t>
  </si>
  <si>
    <t>Voinescu</t>
  </si>
  <si>
    <t>Total gimnazii</t>
  </si>
  <si>
    <t>ŞP Mingir</t>
  </si>
  <si>
    <t>Fîrlădeni</t>
  </si>
  <si>
    <t>Horjești</t>
  </si>
  <si>
    <t>Sărata Mereșeni</t>
  </si>
  <si>
    <t>Șipoteni</t>
  </si>
  <si>
    <t xml:space="preserve">Total raion </t>
  </si>
  <si>
    <t>Tip insti-tuţie</t>
  </si>
  <si>
    <t>GM "V.Movileanu"</t>
  </si>
  <si>
    <t xml:space="preserve">GM "K. Evteeva" </t>
  </si>
  <si>
    <t>GM "D.Crețu” (nr. 2)</t>
  </si>
  <si>
    <t xml:space="preserve">GM nr. 3 (Topor) </t>
  </si>
  <si>
    <t>GM " A. Bunduchi"</t>
  </si>
  <si>
    <t>GM Bobeica</t>
  </si>
  <si>
    <t>GM  Mingir</t>
  </si>
  <si>
    <t>GM "Mitr. A.Plămădeală"</t>
  </si>
  <si>
    <t>Total sc.primare/</t>
  </si>
  <si>
    <t>ŞP Horjeşti</t>
  </si>
  <si>
    <t>ŞP Fîrlădeni</t>
  </si>
  <si>
    <t>ŞP  Sărata-Mereşeni</t>
  </si>
  <si>
    <t>ŞP Şipoteni</t>
  </si>
  <si>
    <t>G Horjeşti</t>
  </si>
  <si>
    <t>G Fîrlădeni</t>
  </si>
  <si>
    <t>G  Sărata-Mereşeni</t>
  </si>
  <si>
    <t>G Şipoteni</t>
  </si>
  <si>
    <t>G Cotul Morii</t>
  </si>
  <si>
    <t>G "V.Movileanu"</t>
  </si>
  <si>
    <t>G Pervomaiscoe</t>
  </si>
  <si>
    <t>Total gradinite</t>
  </si>
  <si>
    <t>G "K. Evteeva"</t>
  </si>
  <si>
    <t xml:space="preserve">BUGET - 1PR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</si>
</sst>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Times New Roman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i/>
      <u val="single"/>
      <sz val="12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56"/>
      <name val="Times New Roman"/>
      <family val="1"/>
    </font>
    <font>
      <b/>
      <sz val="10"/>
      <color indexed="56"/>
      <name val="Times New Roman"/>
      <family val="1"/>
    </font>
    <font>
      <b/>
      <i/>
      <sz val="11"/>
      <color indexed="56"/>
      <name val="Calibri"/>
      <family val="2"/>
    </font>
    <font>
      <sz val="11"/>
      <color indexed="56"/>
      <name val="Arial Black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i/>
      <sz val="11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i/>
      <sz val="11"/>
      <color rgb="FF002060"/>
      <name val="Calibri"/>
      <family val="2"/>
    </font>
    <font>
      <sz val="11"/>
      <color rgb="FF002060"/>
      <name val="Arial Black"/>
      <family val="2"/>
    </font>
    <font>
      <b/>
      <i/>
      <sz val="11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30" fillId="0" borderId="0" xfId="33" applyFont="1">
      <alignment/>
      <protection/>
    </xf>
    <xf numFmtId="0" fontId="32" fillId="0" borderId="0" xfId="33" applyFont="1" applyAlignment="1">
      <alignment/>
      <protection/>
    </xf>
    <xf numFmtId="0" fontId="0" fillId="0" borderId="0" xfId="64">
      <alignment/>
      <protection/>
    </xf>
    <xf numFmtId="0" fontId="9" fillId="0" borderId="10" xfId="64" applyFont="1" applyFill="1" applyBorder="1" applyAlignment="1">
      <alignment wrapText="1"/>
      <protection/>
    </xf>
    <xf numFmtId="3" fontId="9" fillId="0" borderId="11" xfId="39" applyNumberFormat="1" applyFont="1" applyFill="1" applyBorder="1" applyAlignment="1">
      <alignment horizontal="center"/>
      <protection/>
    </xf>
    <xf numFmtId="3" fontId="9" fillId="0" borderId="10" xfId="39" applyNumberFormat="1" applyFont="1" applyFill="1" applyBorder="1" applyAlignment="1">
      <alignment horizontal="center"/>
      <protection/>
    </xf>
    <xf numFmtId="3" fontId="10" fillId="33" borderId="10" xfId="39" applyNumberFormat="1" applyFont="1" applyFill="1" applyBorder="1" applyAlignment="1">
      <alignment horizontal="left"/>
      <protection/>
    </xf>
    <xf numFmtId="3" fontId="8" fillId="34" borderId="12" xfId="39" applyNumberFormat="1" applyFont="1" applyFill="1" applyBorder="1" applyAlignment="1">
      <alignment horizontal="center"/>
      <protection/>
    </xf>
    <xf numFmtId="3" fontId="9" fillId="0" borderId="13" xfId="39" applyNumberFormat="1" applyFont="1" applyFill="1" applyBorder="1" applyAlignment="1">
      <alignment horizontal="center"/>
      <protection/>
    </xf>
    <xf numFmtId="3" fontId="9" fillId="0" borderId="11" xfId="39" applyNumberFormat="1" applyFont="1" applyFill="1" applyBorder="1" applyAlignment="1">
      <alignment horizontal="left"/>
      <protection/>
    </xf>
    <xf numFmtId="3" fontId="9" fillId="33" borderId="10" xfId="39" applyNumberFormat="1" applyFont="1" applyFill="1" applyBorder="1" applyAlignment="1">
      <alignment horizontal="left"/>
      <protection/>
    </xf>
    <xf numFmtId="3" fontId="9" fillId="33" borderId="14" xfId="39" applyNumberFormat="1" applyFont="1" applyFill="1" applyBorder="1" applyAlignment="1">
      <alignment horizontal="left"/>
      <protection/>
    </xf>
    <xf numFmtId="3" fontId="8" fillId="34" borderId="12" xfId="39" applyNumberFormat="1" applyFont="1" applyFill="1" applyBorder="1" applyAlignment="1">
      <alignment/>
      <protection/>
    </xf>
    <xf numFmtId="3" fontId="8" fillId="34" borderId="15" xfId="39" applyNumberFormat="1" applyFont="1" applyFill="1" applyBorder="1" applyAlignment="1">
      <alignment horizontal="center"/>
      <protection/>
    </xf>
    <xf numFmtId="3" fontId="8" fillId="34" borderId="15" xfId="39" applyNumberFormat="1" applyFont="1" applyFill="1" applyBorder="1" applyAlignment="1">
      <alignment/>
      <protection/>
    </xf>
    <xf numFmtId="3" fontId="9" fillId="0" borderId="16" xfId="39" applyNumberFormat="1" applyFont="1" applyFill="1" applyBorder="1" applyAlignment="1">
      <alignment horizontal="center"/>
      <protection/>
    </xf>
    <xf numFmtId="3" fontId="9" fillId="33" borderId="11" xfId="39" applyNumberFormat="1" applyFont="1" applyFill="1" applyBorder="1" applyAlignment="1">
      <alignment horizontal="left"/>
      <protection/>
    </xf>
    <xf numFmtId="0" fontId="59" fillId="0" borderId="11" xfId="64" applyFont="1" applyBorder="1" applyAlignment="1">
      <alignment wrapText="1"/>
      <protection/>
    </xf>
    <xf numFmtId="3" fontId="5" fillId="0" borderId="11" xfId="39" applyNumberFormat="1" applyFont="1" applyFill="1" applyBorder="1" applyAlignment="1">
      <alignment horizontal="left"/>
      <protection/>
    </xf>
    <xf numFmtId="0" fontId="59" fillId="0" borderId="10" xfId="64" applyFont="1" applyBorder="1" applyAlignment="1">
      <alignment wrapText="1"/>
      <protection/>
    </xf>
    <xf numFmtId="3" fontId="5" fillId="0" borderId="10" xfId="39" applyNumberFormat="1" applyFont="1" applyFill="1" applyBorder="1" applyAlignment="1">
      <alignment horizontal="left"/>
      <protection/>
    </xf>
    <xf numFmtId="3" fontId="5" fillId="33" borderId="10" xfId="39" applyNumberFormat="1" applyFont="1" applyFill="1" applyBorder="1" applyAlignment="1">
      <alignment horizontal="left"/>
      <protection/>
    </xf>
    <xf numFmtId="0" fontId="59" fillId="0" borderId="14" xfId="64" applyFont="1" applyBorder="1" applyAlignment="1">
      <alignment wrapText="1"/>
      <protection/>
    </xf>
    <xf numFmtId="3" fontId="5" fillId="33" borderId="14" xfId="39" applyNumberFormat="1" applyFont="1" applyFill="1" applyBorder="1" applyAlignment="1">
      <alignment horizontal="left"/>
      <protection/>
    </xf>
    <xf numFmtId="3" fontId="5" fillId="33" borderId="11" xfId="39" applyNumberFormat="1" applyFont="1" applyFill="1" applyBorder="1">
      <alignment/>
      <protection/>
    </xf>
    <xf numFmtId="3" fontId="9" fillId="0" borderId="17" xfId="39" applyNumberFormat="1" applyFont="1" applyFill="1" applyBorder="1" applyAlignment="1">
      <alignment horizontal="center"/>
      <protection/>
    </xf>
    <xf numFmtId="3" fontId="10" fillId="33" borderId="11" xfId="39" applyNumberFormat="1" applyFont="1" applyFill="1" applyBorder="1" applyAlignment="1">
      <alignment horizontal="left"/>
      <protection/>
    </xf>
    <xf numFmtId="3" fontId="9" fillId="0" borderId="10" xfId="39" applyNumberFormat="1" applyFont="1" applyBorder="1" applyAlignment="1">
      <alignment horizontal="left"/>
      <protection/>
    </xf>
    <xf numFmtId="0" fontId="60" fillId="3" borderId="10" xfId="64" applyFont="1" applyFill="1" applyBorder="1" applyAlignment="1">
      <alignment wrapText="1"/>
      <protection/>
    </xf>
    <xf numFmtId="3" fontId="61" fillId="3" borderId="10" xfId="39" applyNumberFormat="1" applyFont="1" applyFill="1" applyBorder="1" applyAlignment="1">
      <alignment horizontal="left"/>
      <protection/>
    </xf>
    <xf numFmtId="3" fontId="60" fillId="3" borderId="10" xfId="39" applyNumberFormat="1" applyFont="1" applyFill="1" applyBorder="1" applyAlignment="1">
      <alignment horizontal="left"/>
      <protection/>
    </xf>
    <xf numFmtId="3" fontId="62" fillId="3" borderId="10" xfId="39" applyNumberFormat="1" applyFont="1" applyFill="1" applyBorder="1" applyAlignment="1">
      <alignment horizontal="left"/>
      <protection/>
    </xf>
    <xf numFmtId="0" fontId="63" fillId="3" borderId="0" xfId="64" applyFont="1" applyFill="1">
      <alignment/>
      <protection/>
    </xf>
    <xf numFmtId="3" fontId="61" fillId="3" borderId="10" xfId="39" applyNumberFormat="1" applyFont="1" applyFill="1" applyBorder="1" applyAlignment="1">
      <alignment horizontal="center"/>
      <protection/>
    </xf>
    <xf numFmtId="0" fontId="59" fillId="0" borderId="17" xfId="64" applyFont="1" applyBorder="1" applyAlignment="1">
      <alignment wrapText="1"/>
      <protection/>
    </xf>
    <xf numFmtId="0" fontId="5" fillId="0" borderId="13" xfId="64" applyFont="1" applyBorder="1" applyAlignment="1">
      <alignment wrapText="1"/>
      <protection/>
    </xf>
    <xf numFmtId="3" fontId="9" fillId="0" borderId="14" xfId="39" applyNumberFormat="1" applyFont="1" applyFill="1" applyBorder="1" applyAlignment="1">
      <alignment horizontal="center"/>
      <protection/>
    </xf>
    <xf numFmtId="3" fontId="8" fillId="34" borderId="18" xfId="39" applyNumberFormat="1" applyFont="1" applyFill="1" applyBorder="1" applyAlignment="1">
      <alignment horizontal="center"/>
      <protection/>
    </xf>
    <xf numFmtId="3" fontId="9" fillId="0" borderId="19" xfId="39" applyNumberFormat="1" applyFont="1" applyFill="1" applyBorder="1" applyAlignment="1">
      <alignment horizontal="center"/>
      <protection/>
    </xf>
    <xf numFmtId="3" fontId="62" fillId="3" borderId="20" xfId="39" applyNumberFormat="1" applyFont="1" applyFill="1" applyBorder="1" applyAlignment="1">
      <alignment horizontal="center"/>
      <protection/>
    </xf>
    <xf numFmtId="0" fontId="60" fillId="3" borderId="13" xfId="64" applyFont="1" applyFill="1" applyBorder="1" applyAlignment="1">
      <alignment wrapText="1"/>
      <protection/>
    </xf>
    <xf numFmtId="0" fontId="49" fillId="3" borderId="0" xfId="64" applyFont="1" applyFill="1">
      <alignment/>
      <protection/>
    </xf>
    <xf numFmtId="3" fontId="62" fillId="3" borderId="21" xfId="39" applyNumberFormat="1" applyFont="1" applyFill="1" applyBorder="1" applyAlignment="1">
      <alignment horizontal="center"/>
      <protection/>
    </xf>
    <xf numFmtId="0" fontId="60" fillId="3" borderId="19" xfId="64" applyFont="1" applyFill="1" applyBorder="1" applyAlignment="1">
      <alignment wrapText="1"/>
      <protection/>
    </xf>
    <xf numFmtId="3" fontId="62" fillId="3" borderId="14" xfId="39" applyNumberFormat="1" applyFont="1" applyFill="1" applyBorder="1" applyAlignment="1">
      <alignment horizontal="left"/>
      <protection/>
    </xf>
    <xf numFmtId="0" fontId="0" fillId="0" borderId="10" xfId="64" applyBorder="1">
      <alignment/>
      <protection/>
    </xf>
    <xf numFmtId="3" fontId="8" fillId="34" borderId="10" xfId="39" applyNumberFormat="1" applyFont="1" applyFill="1" applyBorder="1" applyAlignment="1">
      <alignment horizontal="center"/>
      <protection/>
    </xf>
    <xf numFmtId="0" fontId="5" fillId="0" borderId="10" xfId="64" applyFont="1" applyFill="1" applyBorder="1" applyAlignment="1">
      <alignment wrapText="1"/>
      <protection/>
    </xf>
    <xf numFmtId="3" fontId="9" fillId="0" borderId="10" xfId="39" applyNumberFormat="1" applyFont="1" applyFill="1" applyBorder="1" applyAlignment="1">
      <alignment horizontal="left"/>
      <protection/>
    </xf>
    <xf numFmtId="0" fontId="60" fillId="0" borderId="10" xfId="64" applyFont="1" applyFill="1" applyBorder="1" applyAlignment="1">
      <alignment wrapText="1"/>
      <protection/>
    </xf>
    <xf numFmtId="3" fontId="62" fillId="0" borderId="10" xfId="39" applyNumberFormat="1" applyFont="1" applyFill="1" applyBorder="1" applyAlignment="1">
      <alignment horizontal="left"/>
      <protection/>
    </xf>
    <xf numFmtId="182" fontId="9" fillId="0" borderId="11" xfId="39" applyNumberFormat="1" applyFont="1" applyFill="1" applyBorder="1">
      <alignment/>
      <protection/>
    </xf>
    <xf numFmtId="182" fontId="7" fillId="34" borderId="11" xfId="39" applyNumberFormat="1" applyFont="1" applyFill="1" applyBorder="1">
      <alignment/>
      <protection/>
    </xf>
    <xf numFmtId="0" fontId="49" fillId="34" borderId="0" xfId="64" applyFont="1" applyFill="1">
      <alignment/>
      <protection/>
    </xf>
    <xf numFmtId="0" fontId="63" fillId="3" borderId="10" xfId="64" applyFont="1" applyFill="1" applyBorder="1">
      <alignment/>
      <protection/>
    </xf>
    <xf numFmtId="0" fontId="49" fillId="3" borderId="10" xfId="64" applyFont="1" applyFill="1" applyBorder="1">
      <alignment/>
      <protection/>
    </xf>
    <xf numFmtId="0" fontId="49" fillId="34" borderId="10" xfId="64" applyFont="1" applyFill="1" applyBorder="1">
      <alignment/>
      <protection/>
    </xf>
    <xf numFmtId="0" fontId="0" fillId="0" borderId="11" xfId="64" applyBorder="1">
      <alignment/>
      <protection/>
    </xf>
    <xf numFmtId="0" fontId="64" fillId="35" borderId="22" xfId="64" applyFont="1" applyFill="1" applyBorder="1">
      <alignment/>
      <protection/>
    </xf>
    <xf numFmtId="0" fontId="65" fillId="35" borderId="23" xfId="64" applyFont="1" applyFill="1" applyBorder="1">
      <alignment/>
      <protection/>
    </xf>
    <xf numFmtId="0" fontId="65" fillId="35" borderId="24" xfId="64" applyFont="1" applyFill="1" applyBorder="1">
      <alignment/>
      <protection/>
    </xf>
    <xf numFmtId="0" fontId="0" fillId="0" borderId="25" xfId="64" applyBorder="1">
      <alignment/>
      <protection/>
    </xf>
    <xf numFmtId="0" fontId="66" fillId="35" borderId="23" xfId="64" applyFont="1" applyFill="1" applyBorder="1">
      <alignment/>
      <protection/>
    </xf>
    <xf numFmtId="177" fontId="49" fillId="0" borderId="22" xfId="64" applyNumberFormat="1" applyFont="1" applyBorder="1">
      <alignment/>
      <protection/>
    </xf>
    <xf numFmtId="177" fontId="67" fillId="34" borderId="10" xfId="64" applyNumberFormat="1" applyFont="1" applyFill="1" applyBorder="1">
      <alignment/>
      <protection/>
    </xf>
    <xf numFmtId="177" fontId="49" fillId="34" borderId="10" xfId="64" applyNumberFormat="1" applyFont="1" applyFill="1" applyBorder="1">
      <alignment/>
      <protection/>
    </xf>
    <xf numFmtId="177" fontId="49" fillId="0" borderId="18" xfId="64" applyNumberFormat="1" applyFont="1" applyBorder="1">
      <alignment/>
      <protection/>
    </xf>
    <xf numFmtId="177" fontId="49" fillId="34" borderId="10" xfId="64" applyNumberFormat="1" applyFont="1" applyFill="1" applyBorder="1">
      <alignment/>
      <protection/>
    </xf>
    <xf numFmtId="0" fontId="0" fillId="0" borderId="0" xfId="64" applyFill="1" applyBorder="1">
      <alignment/>
      <protection/>
    </xf>
    <xf numFmtId="0" fontId="64" fillId="0" borderId="0" xfId="64" applyFont="1" applyFill="1" applyBorder="1">
      <alignment/>
      <protection/>
    </xf>
    <xf numFmtId="0" fontId="65" fillId="0" borderId="0" xfId="64" applyFont="1" applyFill="1" applyBorder="1">
      <alignment/>
      <protection/>
    </xf>
    <xf numFmtId="0" fontId="63" fillId="0" borderId="0" xfId="64" applyFont="1" applyFill="1" applyBorder="1">
      <alignment/>
      <protection/>
    </xf>
    <xf numFmtId="0" fontId="49" fillId="0" borderId="0" xfId="64" applyFont="1" applyFill="1" applyBorder="1">
      <alignment/>
      <protection/>
    </xf>
    <xf numFmtId="0" fontId="64" fillId="35" borderId="18" xfId="64" applyFont="1" applyFill="1" applyBorder="1" applyAlignment="1">
      <alignment horizontal="center"/>
      <protection/>
    </xf>
    <xf numFmtId="0" fontId="64" fillId="35" borderId="26" xfId="64" applyFont="1" applyFill="1" applyBorder="1" applyAlignment="1">
      <alignment horizontal="center"/>
      <protection/>
    </xf>
    <xf numFmtId="0" fontId="64" fillId="35" borderId="27" xfId="64" applyFont="1" applyFill="1" applyBorder="1" applyAlignment="1">
      <alignment horizontal="center"/>
      <protection/>
    </xf>
    <xf numFmtId="0" fontId="0" fillId="35" borderId="28" xfId="64" applyFill="1" applyBorder="1" applyAlignment="1">
      <alignment horizontal="center"/>
      <protection/>
    </xf>
    <xf numFmtId="0" fontId="0" fillId="35" borderId="29" xfId="64" applyFill="1" applyBorder="1" applyAlignment="1">
      <alignment horizontal="center"/>
      <protection/>
    </xf>
    <xf numFmtId="0" fontId="33" fillId="35" borderId="30" xfId="39" applyFont="1" applyFill="1" applyBorder="1" applyAlignment="1">
      <alignment horizontal="center" vertical="center" wrapText="1"/>
      <protection/>
    </xf>
    <xf numFmtId="0" fontId="33" fillId="35" borderId="31" xfId="39" applyFont="1" applyFill="1" applyBorder="1" applyAlignment="1">
      <alignment horizontal="center" vertical="center" wrapText="1"/>
      <protection/>
    </xf>
    <xf numFmtId="0" fontId="64" fillId="35" borderId="22" xfId="64" applyFont="1" applyFill="1" applyBorder="1" applyAlignment="1">
      <alignment horizontal="center"/>
      <protection/>
    </xf>
    <xf numFmtId="3" fontId="31" fillId="34" borderId="10" xfId="39" applyNumberFormat="1" applyFont="1" applyFill="1" applyBorder="1" applyAlignment="1">
      <alignment/>
      <protection/>
    </xf>
    <xf numFmtId="0" fontId="4" fillId="34" borderId="10" xfId="40" applyFont="1" applyFill="1" applyBorder="1" applyAlignment="1">
      <alignment horizontal="center" wrapText="1"/>
      <protection/>
    </xf>
    <xf numFmtId="3" fontId="3" fillId="34" borderId="10" xfId="39" applyNumberFormat="1" applyFont="1" applyFill="1" applyBorder="1" applyAlignment="1">
      <alignment/>
      <protection/>
    </xf>
    <xf numFmtId="0" fontId="49" fillId="34" borderId="0" xfId="64" applyFont="1" applyFill="1" applyBorder="1">
      <alignment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2 2 2" xfId="35"/>
    <cellStyle name="Normal 2 3" xfId="36"/>
    <cellStyle name="Normal 2 4" xfId="37"/>
    <cellStyle name="Normal 4" xfId="38"/>
    <cellStyle name="Normal 4 2" xfId="39"/>
    <cellStyle name="Normal_Sheet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Обычный 3 2" xfId="63"/>
    <cellStyle name="Обычный 4" xfId="64"/>
    <cellStyle name="Обычный 5" xfId="65"/>
    <cellStyle name="Обычный 6" xfId="66"/>
    <cellStyle name="Обычный 7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64"/>
  <sheetViews>
    <sheetView tabSelected="1" zoomScalePageLayoutView="0" workbookViewId="0" topLeftCell="A2">
      <pane xSplit="4" ySplit="2" topLeftCell="E16" activePane="bottomRight" state="frozen"/>
      <selection pane="topLeft" activeCell="A1" sqref="A1"/>
      <selection pane="topRight" activeCell="D2" sqref="D2"/>
      <selection pane="bottomLeft" activeCell="A3" sqref="A3"/>
      <selection pane="bottomRight" activeCell="A64" sqref="A64:IV64"/>
    </sheetView>
  </sheetViews>
  <sheetFormatPr defaultColWidth="9.140625" defaultRowHeight="15"/>
  <cols>
    <col min="1" max="1" width="4.28125" style="3" customWidth="1"/>
    <col min="2" max="2" width="23.00390625" style="3" customWidth="1"/>
    <col min="3" max="3" width="1.421875" style="3" customWidth="1"/>
    <col min="4" max="4" width="8.00390625" style="3" customWidth="1"/>
    <col min="5" max="31" width="9.140625" style="3" customWidth="1"/>
    <col min="32" max="34" width="5.8515625" style="3" customWidth="1"/>
    <col min="35" max="37" width="9.140625" style="3" customWidth="1"/>
    <col min="38" max="39" width="6.421875" style="3" customWidth="1"/>
    <col min="40" max="40" width="5.8515625" style="3" customWidth="1"/>
    <col min="41" max="43" width="6.28125" style="3" hidden="1" customWidth="1"/>
    <col min="44" max="46" width="7.00390625" style="3" customWidth="1"/>
    <col min="47" max="49" width="7.140625" style="3" customWidth="1"/>
    <col min="50" max="94" width="6.7109375" style="3" customWidth="1"/>
    <col min="95" max="97" width="9.140625" style="3" customWidth="1"/>
    <col min="98" max="100" width="6.8515625" style="3" customWidth="1"/>
    <col min="101" max="109" width="7.7109375" style="3" customWidth="1"/>
    <col min="110" max="115" width="6.140625" style="3" customWidth="1"/>
    <col min="116" max="118" width="9.140625" style="3" customWidth="1"/>
    <col min="119" max="16384" width="9.140625" style="69" customWidth="1"/>
  </cols>
  <sheetData>
    <row r="1" spans="2:4" ht="16.5" thickBot="1">
      <c r="B1" s="1"/>
      <c r="C1" s="1"/>
      <c r="D1" s="2"/>
    </row>
    <row r="2" spans="1:238" s="59" customFormat="1" ht="15.75" customHeight="1" thickBot="1">
      <c r="A2" s="77"/>
      <c r="B2" s="79" t="s">
        <v>0</v>
      </c>
      <c r="C2" s="79" t="s">
        <v>1</v>
      </c>
      <c r="D2" s="79" t="s">
        <v>83</v>
      </c>
      <c r="E2" s="81">
        <v>211110</v>
      </c>
      <c r="F2" s="81"/>
      <c r="G2" s="81"/>
      <c r="H2" s="81">
        <v>211120</v>
      </c>
      <c r="I2" s="81"/>
      <c r="J2" s="81"/>
      <c r="K2" s="81">
        <v>211130</v>
      </c>
      <c r="L2" s="81"/>
      <c r="M2" s="81"/>
      <c r="N2" s="81">
        <v>211140</v>
      </c>
      <c r="O2" s="81"/>
      <c r="P2" s="81"/>
      <c r="Q2" s="81">
        <v>212100</v>
      </c>
      <c r="R2" s="81"/>
      <c r="S2" s="81"/>
      <c r="T2" s="81">
        <v>212210</v>
      </c>
      <c r="U2" s="81"/>
      <c r="V2" s="81"/>
      <c r="W2" s="81">
        <v>222110</v>
      </c>
      <c r="X2" s="81"/>
      <c r="Y2" s="81"/>
      <c r="Z2" s="81">
        <v>222120</v>
      </c>
      <c r="AA2" s="81"/>
      <c r="AB2" s="81"/>
      <c r="AC2" s="81">
        <v>222140</v>
      </c>
      <c r="AD2" s="81"/>
      <c r="AE2" s="81"/>
      <c r="AF2" s="81">
        <v>222190</v>
      </c>
      <c r="AG2" s="81"/>
      <c r="AH2" s="81"/>
      <c r="AI2" s="81">
        <v>222210</v>
      </c>
      <c r="AJ2" s="81"/>
      <c r="AK2" s="81"/>
      <c r="AL2" s="81">
        <v>222220</v>
      </c>
      <c r="AM2" s="81"/>
      <c r="AN2" s="81"/>
      <c r="AO2" s="81">
        <v>222300</v>
      </c>
      <c r="AP2" s="81"/>
      <c r="AQ2" s="81"/>
      <c r="AR2" s="81">
        <v>222400</v>
      </c>
      <c r="AS2" s="81"/>
      <c r="AT2" s="81"/>
      <c r="AU2" s="81">
        <v>222500</v>
      </c>
      <c r="AV2" s="81"/>
      <c r="AW2" s="81"/>
      <c r="AX2" s="81">
        <v>222600</v>
      </c>
      <c r="AY2" s="81"/>
      <c r="AZ2" s="81"/>
      <c r="BA2" s="81">
        <v>222710</v>
      </c>
      <c r="BB2" s="81"/>
      <c r="BC2" s="81"/>
      <c r="BD2" s="81">
        <v>222910</v>
      </c>
      <c r="BE2" s="81"/>
      <c r="BF2" s="81"/>
      <c r="BG2" s="81">
        <v>222940</v>
      </c>
      <c r="BH2" s="81"/>
      <c r="BI2" s="81"/>
      <c r="BJ2" s="81">
        <v>222970</v>
      </c>
      <c r="BK2" s="81"/>
      <c r="BL2" s="81"/>
      <c r="BM2" s="81">
        <v>222980</v>
      </c>
      <c r="BN2" s="81"/>
      <c r="BO2" s="81"/>
      <c r="BP2" s="81">
        <v>222990</v>
      </c>
      <c r="BQ2" s="81"/>
      <c r="BR2" s="81"/>
      <c r="BS2" s="81">
        <v>273500</v>
      </c>
      <c r="BT2" s="81"/>
      <c r="BU2" s="81"/>
      <c r="BV2" s="81">
        <v>281400</v>
      </c>
      <c r="BW2" s="81"/>
      <c r="BX2" s="81"/>
      <c r="BY2" s="81">
        <v>311120</v>
      </c>
      <c r="BZ2" s="81"/>
      <c r="CA2" s="81"/>
      <c r="CB2" s="81">
        <v>314110</v>
      </c>
      <c r="CC2" s="81"/>
      <c r="CD2" s="81"/>
      <c r="CE2" s="81">
        <v>316110</v>
      </c>
      <c r="CF2" s="81"/>
      <c r="CG2" s="81"/>
      <c r="CH2" s="81">
        <v>318110</v>
      </c>
      <c r="CI2" s="81"/>
      <c r="CJ2" s="81"/>
      <c r="CK2" s="81">
        <v>331110</v>
      </c>
      <c r="CL2" s="81"/>
      <c r="CM2" s="81"/>
      <c r="CN2" s="81">
        <v>332110</v>
      </c>
      <c r="CO2" s="81"/>
      <c r="CP2" s="81"/>
      <c r="CQ2" s="81">
        <v>333110</v>
      </c>
      <c r="CR2" s="81"/>
      <c r="CS2" s="81"/>
      <c r="CT2" s="81">
        <v>334110</v>
      </c>
      <c r="CU2" s="81"/>
      <c r="CV2" s="81"/>
      <c r="CW2" s="81">
        <v>335110</v>
      </c>
      <c r="CX2" s="81"/>
      <c r="CY2" s="81"/>
      <c r="CZ2" s="81">
        <v>336110</v>
      </c>
      <c r="DA2" s="81"/>
      <c r="DB2" s="81"/>
      <c r="DC2" s="81">
        <v>337110</v>
      </c>
      <c r="DD2" s="81"/>
      <c r="DE2" s="81"/>
      <c r="DF2" s="81">
        <v>338110</v>
      </c>
      <c r="DG2" s="81"/>
      <c r="DH2" s="81"/>
      <c r="DI2" s="81">
        <v>339110</v>
      </c>
      <c r="DJ2" s="81"/>
      <c r="DK2" s="81"/>
      <c r="DL2" s="74" t="s">
        <v>106</v>
      </c>
      <c r="DM2" s="75"/>
      <c r="DN2" s="76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</row>
    <row r="3" spans="1:238" s="61" customFormat="1" ht="15.75" customHeight="1" thickBot="1">
      <c r="A3" s="78"/>
      <c r="B3" s="80"/>
      <c r="C3" s="80"/>
      <c r="D3" s="80"/>
      <c r="E3" s="60">
        <v>2016</v>
      </c>
      <c r="F3" s="60">
        <v>2017</v>
      </c>
      <c r="G3" s="60">
        <v>2018</v>
      </c>
      <c r="H3" s="60">
        <v>2016</v>
      </c>
      <c r="I3" s="60">
        <v>2017</v>
      </c>
      <c r="J3" s="60">
        <v>2018</v>
      </c>
      <c r="K3" s="60">
        <v>2016</v>
      </c>
      <c r="L3" s="60">
        <v>2017</v>
      </c>
      <c r="M3" s="60">
        <v>2018</v>
      </c>
      <c r="N3" s="60">
        <v>2016</v>
      </c>
      <c r="O3" s="60">
        <v>2017</v>
      </c>
      <c r="P3" s="60">
        <v>2018</v>
      </c>
      <c r="Q3" s="60">
        <v>2016</v>
      </c>
      <c r="R3" s="60">
        <v>2017</v>
      </c>
      <c r="S3" s="60">
        <v>2018</v>
      </c>
      <c r="T3" s="60">
        <v>2016</v>
      </c>
      <c r="U3" s="60">
        <v>2017</v>
      </c>
      <c r="V3" s="60">
        <v>2018</v>
      </c>
      <c r="W3" s="60">
        <v>2016</v>
      </c>
      <c r="X3" s="60">
        <v>2017</v>
      </c>
      <c r="Y3" s="60">
        <v>2018</v>
      </c>
      <c r="Z3" s="60">
        <v>2016</v>
      </c>
      <c r="AA3" s="60">
        <v>2017</v>
      </c>
      <c r="AB3" s="60">
        <v>2018</v>
      </c>
      <c r="AC3" s="60">
        <v>2016</v>
      </c>
      <c r="AD3" s="60">
        <v>2017</v>
      </c>
      <c r="AE3" s="60">
        <v>2018</v>
      </c>
      <c r="AF3" s="60">
        <v>2016</v>
      </c>
      <c r="AG3" s="60">
        <v>2017</v>
      </c>
      <c r="AH3" s="60">
        <v>2018</v>
      </c>
      <c r="AI3" s="60">
        <v>2016</v>
      </c>
      <c r="AJ3" s="60">
        <v>2017</v>
      </c>
      <c r="AK3" s="60">
        <v>2018</v>
      </c>
      <c r="AL3" s="60">
        <v>2016</v>
      </c>
      <c r="AM3" s="60">
        <v>2017</v>
      </c>
      <c r="AN3" s="60">
        <v>2018</v>
      </c>
      <c r="AO3" s="60">
        <v>2016</v>
      </c>
      <c r="AP3" s="60">
        <v>2017</v>
      </c>
      <c r="AQ3" s="60">
        <v>2018</v>
      </c>
      <c r="AR3" s="60">
        <v>2016</v>
      </c>
      <c r="AS3" s="60">
        <v>2017</v>
      </c>
      <c r="AT3" s="60">
        <v>2018</v>
      </c>
      <c r="AU3" s="60">
        <v>2016</v>
      </c>
      <c r="AV3" s="60">
        <v>2017</v>
      </c>
      <c r="AW3" s="60">
        <v>2018</v>
      </c>
      <c r="AX3" s="60">
        <v>2016</v>
      </c>
      <c r="AY3" s="60">
        <v>2017</v>
      </c>
      <c r="AZ3" s="60">
        <v>2018</v>
      </c>
      <c r="BA3" s="60">
        <v>2016</v>
      </c>
      <c r="BB3" s="60">
        <v>2017</v>
      </c>
      <c r="BC3" s="60">
        <v>2018</v>
      </c>
      <c r="BD3" s="60">
        <v>2016</v>
      </c>
      <c r="BE3" s="60">
        <v>2017</v>
      </c>
      <c r="BF3" s="60">
        <v>2018</v>
      </c>
      <c r="BG3" s="60">
        <v>2016</v>
      </c>
      <c r="BH3" s="60">
        <v>2017</v>
      </c>
      <c r="BI3" s="60">
        <v>2018</v>
      </c>
      <c r="BJ3" s="60">
        <v>2016</v>
      </c>
      <c r="BK3" s="60">
        <v>2017</v>
      </c>
      <c r="BL3" s="60">
        <v>2018</v>
      </c>
      <c r="BM3" s="60">
        <v>2016</v>
      </c>
      <c r="BN3" s="60">
        <v>2017</v>
      </c>
      <c r="BO3" s="60">
        <v>2018</v>
      </c>
      <c r="BP3" s="60">
        <v>2016</v>
      </c>
      <c r="BQ3" s="60">
        <v>2017</v>
      </c>
      <c r="BR3" s="60">
        <v>2018</v>
      </c>
      <c r="BS3" s="60">
        <v>2016</v>
      </c>
      <c r="BT3" s="60">
        <v>2017</v>
      </c>
      <c r="BU3" s="60">
        <v>2018</v>
      </c>
      <c r="BV3" s="60">
        <v>2016</v>
      </c>
      <c r="BW3" s="60">
        <v>2017</v>
      </c>
      <c r="BX3" s="60">
        <v>2018</v>
      </c>
      <c r="BY3" s="60">
        <v>2016</v>
      </c>
      <c r="BZ3" s="60">
        <v>2017</v>
      </c>
      <c r="CA3" s="60">
        <v>2018</v>
      </c>
      <c r="CB3" s="60">
        <v>2016</v>
      </c>
      <c r="CC3" s="60">
        <v>2017</v>
      </c>
      <c r="CD3" s="60">
        <v>2018</v>
      </c>
      <c r="CE3" s="60">
        <v>2016</v>
      </c>
      <c r="CF3" s="60">
        <v>2017</v>
      </c>
      <c r="CG3" s="60">
        <v>2018</v>
      </c>
      <c r="CH3" s="60">
        <v>2016</v>
      </c>
      <c r="CI3" s="60">
        <v>2017</v>
      </c>
      <c r="CJ3" s="60">
        <v>2018</v>
      </c>
      <c r="CK3" s="60">
        <v>2016</v>
      </c>
      <c r="CL3" s="60">
        <v>2017</v>
      </c>
      <c r="CM3" s="60">
        <v>2018</v>
      </c>
      <c r="CN3" s="60">
        <v>2016</v>
      </c>
      <c r="CO3" s="60">
        <v>2017</v>
      </c>
      <c r="CP3" s="60">
        <v>2018</v>
      </c>
      <c r="CQ3" s="60">
        <v>2016</v>
      </c>
      <c r="CR3" s="60">
        <v>2017</v>
      </c>
      <c r="CS3" s="60">
        <v>2018</v>
      </c>
      <c r="CT3" s="60">
        <v>2016</v>
      </c>
      <c r="CU3" s="60">
        <v>2017</v>
      </c>
      <c r="CV3" s="60">
        <v>2018</v>
      </c>
      <c r="CW3" s="60">
        <v>2016</v>
      </c>
      <c r="CX3" s="60">
        <v>2017</v>
      </c>
      <c r="CY3" s="60">
        <v>2018</v>
      </c>
      <c r="CZ3" s="60">
        <v>2016</v>
      </c>
      <c r="DA3" s="60">
        <v>2017</v>
      </c>
      <c r="DB3" s="60">
        <v>2018</v>
      </c>
      <c r="DC3" s="60">
        <v>2016</v>
      </c>
      <c r="DD3" s="60">
        <v>2017</v>
      </c>
      <c r="DE3" s="60">
        <v>2018</v>
      </c>
      <c r="DF3" s="60">
        <v>2016</v>
      </c>
      <c r="DG3" s="60">
        <v>2017</v>
      </c>
      <c r="DH3" s="60">
        <v>2018</v>
      </c>
      <c r="DI3" s="60">
        <v>2016</v>
      </c>
      <c r="DJ3" s="60">
        <v>2017</v>
      </c>
      <c r="DK3" s="60">
        <v>2018</v>
      </c>
      <c r="DL3" s="63">
        <v>2016</v>
      </c>
      <c r="DM3" s="63">
        <v>2017</v>
      </c>
      <c r="DN3" s="63">
        <v>2018</v>
      </c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</row>
    <row r="4" spans="1:118" ht="17.25" customHeight="1" thickBot="1">
      <c r="A4" s="5">
        <v>1</v>
      </c>
      <c r="B4" s="18" t="s">
        <v>2</v>
      </c>
      <c r="C4" s="19" t="s">
        <v>3</v>
      </c>
      <c r="D4" s="52">
        <v>203</v>
      </c>
      <c r="E4" s="58">
        <v>2959.6</v>
      </c>
      <c r="F4" s="58">
        <v>3090.3</v>
      </c>
      <c r="G4" s="58">
        <v>3236</v>
      </c>
      <c r="H4" s="58">
        <v>1600.3</v>
      </c>
      <c r="I4" s="58">
        <v>1754</v>
      </c>
      <c r="J4" s="58">
        <v>1820.1</v>
      </c>
      <c r="K4" s="58">
        <v>387</v>
      </c>
      <c r="L4" s="58">
        <v>450</v>
      </c>
      <c r="M4" s="58">
        <v>500</v>
      </c>
      <c r="N4" s="58">
        <v>238.1</v>
      </c>
      <c r="O4" s="58">
        <v>350</v>
      </c>
      <c r="P4" s="58">
        <v>380</v>
      </c>
      <c r="Q4" s="58">
        <v>1129</v>
      </c>
      <c r="R4" s="58">
        <v>1206.5</v>
      </c>
      <c r="S4" s="58">
        <v>1268.8</v>
      </c>
      <c r="T4" s="58">
        <v>220.7</v>
      </c>
      <c r="U4" s="58">
        <v>235.8</v>
      </c>
      <c r="V4" s="58">
        <v>247.9</v>
      </c>
      <c r="W4" s="58">
        <v>290</v>
      </c>
      <c r="X4" s="58">
        <v>290</v>
      </c>
      <c r="Y4" s="58">
        <v>290</v>
      </c>
      <c r="Z4" s="58">
        <v>680</v>
      </c>
      <c r="AA4" s="58">
        <v>680</v>
      </c>
      <c r="AB4" s="58">
        <v>680</v>
      </c>
      <c r="AC4" s="58">
        <v>117.4</v>
      </c>
      <c r="AD4" s="58">
        <v>170</v>
      </c>
      <c r="AE4" s="58">
        <v>200</v>
      </c>
      <c r="AF4" s="58">
        <v>31.2</v>
      </c>
      <c r="AG4" s="58">
        <v>36.4</v>
      </c>
      <c r="AH4" s="58">
        <v>41.4</v>
      </c>
      <c r="AI4" s="58">
        <v>13.6</v>
      </c>
      <c r="AJ4" s="58">
        <v>16</v>
      </c>
      <c r="AK4" s="58">
        <v>18</v>
      </c>
      <c r="AL4" s="58">
        <v>10</v>
      </c>
      <c r="AM4" s="58">
        <v>13</v>
      </c>
      <c r="AN4" s="58">
        <v>14</v>
      </c>
      <c r="AO4" s="58"/>
      <c r="AP4" s="58"/>
      <c r="AQ4" s="58"/>
      <c r="AR4" s="58"/>
      <c r="AS4" s="58"/>
      <c r="AT4" s="58"/>
      <c r="AU4" s="58">
        <v>145</v>
      </c>
      <c r="AV4" s="58">
        <v>145</v>
      </c>
      <c r="AW4" s="58">
        <v>145</v>
      </c>
      <c r="AX4" s="58">
        <v>40</v>
      </c>
      <c r="AY4" s="58">
        <v>55</v>
      </c>
      <c r="AZ4" s="58">
        <v>70</v>
      </c>
      <c r="BA4" s="58">
        <v>3.5</v>
      </c>
      <c r="BB4" s="58">
        <v>5</v>
      </c>
      <c r="BC4" s="58">
        <v>7</v>
      </c>
      <c r="BD4" s="58"/>
      <c r="BE4" s="58"/>
      <c r="BF4" s="58"/>
      <c r="BG4" s="58">
        <v>8</v>
      </c>
      <c r="BH4" s="58">
        <v>10</v>
      </c>
      <c r="BI4" s="58">
        <v>12</v>
      </c>
      <c r="BJ4" s="58"/>
      <c r="BK4" s="58"/>
      <c r="BL4" s="58"/>
      <c r="BM4" s="58"/>
      <c r="BN4" s="58"/>
      <c r="BO4" s="58"/>
      <c r="BP4" s="58">
        <v>60</v>
      </c>
      <c r="BQ4" s="58">
        <v>80</v>
      </c>
      <c r="BR4" s="58">
        <v>92</v>
      </c>
      <c r="BS4" s="58">
        <v>29</v>
      </c>
      <c r="BT4" s="58">
        <v>31</v>
      </c>
      <c r="BU4" s="58">
        <v>33</v>
      </c>
      <c r="BV4" s="58"/>
      <c r="BW4" s="58"/>
      <c r="BX4" s="58"/>
      <c r="BY4" s="58">
        <v>651.4</v>
      </c>
      <c r="BZ4" s="58">
        <v>150</v>
      </c>
      <c r="CA4" s="58">
        <f>137.6+24.8</f>
        <v>162.4</v>
      </c>
      <c r="CB4" s="58">
        <v>160</v>
      </c>
      <c r="CC4" s="58">
        <v>188</v>
      </c>
      <c r="CD4" s="58">
        <v>200</v>
      </c>
      <c r="CE4" s="58"/>
      <c r="CF4" s="58"/>
      <c r="CG4" s="58"/>
      <c r="CH4" s="58">
        <v>200</v>
      </c>
      <c r="CI4" s="58">
        <v>100</v>
      </c>
      <c r="CJ4" s="58">
        <v>100</v>
      </c>
      <c r="CK4" s="58"/>
      <c r="CL4" s="58"/>
      <c r="CM4" s="58"/>
      <c r="CN4" s="58"/>
      <c r="CO4" s="58"/>
      <c r="CP4" s="58"/>
      <c r="CQ4" s="58">
        <v>478.2</v>
      </c>
      <c r="CR4" s="58">
        <v>478.2</v>
      </c>
      <c r="CS4" s="58">
        <v>478.2</v>
      </c>
      <c r="CT4" s="58">
        <v>5</v>
      </c>
      <c r="CU4" s="58">
        <v>7</v>
      </c>
      <c r="CV4" s="58">
        <v>9</v>
      </c>
      <c r="CW4" s="58">
        <v>40</v>
      </c>
      <c r="CX4" s="58">
        <v>65</v>
      </c>
      <c r="CY4" s="58">
        <v>80</v>
      </c>
      <c r="CZ4" s="58">
        <v>60</v>
      </c>
      <c r="DA4" s="58">
        <v>75</v>
      </c>
      <c r="DB4" s="58">
        <v>80</v>
      </c>
      <c r="DC4" s="58"/>
      <c r="DD4" s="58"/>
      <c r="DE4" s="58"/>
      <c r="DF4" s="58"/>
      <c r="DG4" s="58"/>
      <c r="DH4" s="58"/>
      <c r="DI4" s="58">
        <v>20</v>
      </c>
      <c r="DJ4" s="58">
        <v>30</v>
      </c>
      <c r="DK4" s="62">
        <v>40</v>
      </c>
      <c r="DL4" s="64">
        <f aca="true" t="shared" si="0" ref="DL4:DL13">E4+H4+K4+N4+Q4+T4+W4+Z4+AC4+AF4+AI4+AL4+AO4+AR4+AU4+AX4+BA4+BD4+BG4+BJ4+BM4+BP4+BS4+BV4+BY4+CB4+CE4+CH4+CK4+CN4+CQ4+CT4+CW4+CZ4+DC4+DF4+DI4</f>
        <v>9577</v>
      </c>
      <c r="DM4" s="64">
        <f aca="true" t="shared" si="1" ref="DM4:DM13">F4+I4+L4+O4+R4+U4+X4+AA4+AD4+AG4+AJ4+AM4+AP4+AS4+AV4+AY4+BB4+BE4+BH4+BK4+BN4+BQ4+BT4+BW4+BZ4+CC4+CF4+CI4+CL4+CO4+CR4+CU4+CX4+DA4+DD4+DG4+DJ4</f>
        <v>9711.2</v>
      </c>
      <c r="DN4" s="67">
        <f aca="true" t="shared" si="2" ref="DN4:DN13">G4+J4+M4+P4+S4+V4+Y4+AB4+AE4+AH4+AK4+AN4+AQ4+AT4+AW4+AZ4+BC4+BF4+BI4+BL4+BO4+BR4+BU4+BX4+CA4+CD4+CG4+CJ4+CM4+CP4+CS4+CV4+CY4+DB4+DE4+DH4+DK4</f>
        <v>10204.8</v>
      </c>
    </row>
    <row r="5" spans="1:118" ht="18" customHeight="1" thickBot="1">
      <c r="A5" s="6">
        <v>2</v>
      </c>
      <c r="B5" s="20" t="s">
        <v>4</v>
      </c>
      <c r="C5" s="21" t="s">
        <v>3</v>
      </c>
      <c r="D5" s="52">
        <v>203</v>
      </c>
      <c r="E5" s="46">
        <v>1986.4</v>
      </c>
      <c r="F5" s="46">
        <v>2224.3</v>
      </c>
      <c r="G5" s="46">
        <v>2338.4</v>
      </c>
      <c r="H5" s="46">
        <v>960.8</v>
      </c>
      <c r="I5" s="46">
        <f>1255.9-165.5</f>
        <v>1090.4</v>
      </c>
      <c r="J5" s="46">
        <f>1330.1-165.5</f>
        <v>1164.6</v>
      </c>
      <c r="K5" s="46">
        <v>249.7</v>
      </c>
      <c r="L5" s="46">
        <v>272.4</v>
      </c>
      <c r="M5" s="46">
        <v>286.8</v>
      </c>
      <c r="N5" s="46">
        <v>165.5</v>
      </c>
      <c r="O5" s="46">
        <v>165.5</v>
      </c>
      <c r="P5" s="46">
        <v>165.5</v>
      </c>
      <c r="Q5" s="46">
        <v>715.9</v>
      </c>
      <c r="R5" s="46">
        <v>800.5</v>
      </c>
      <c r="S5" s="46">
        <v>843.8</v>
      </c>
      <c r="T5" s="46">
        <v>140.1</v>
      </c>
      <c r="U5" s="46">
        <v>156.6</v>
      </c>
      <c r="V5" s="46">
        <v>165</v>
      </c>
      <c r="W5" s="46">
        <v>90</v>
      </c>
      <c r="X5" s="46">
        <v>130</v>
      </c>
      <c r="Y5" s="46">
        <v>130</v>
      </c>
      <c r="Z5" s="46">
        <v>300</v>
      </c>
      <c r="AA5" s="46">
        <v>350</v>
      </c>
      <c r="AB5" s="46">
        <v>360</v>
      </c>
      <c r="AC5" s="46">
        <v>60</v>
      </c>
      <c r="AD5" s="46">
        <v>75</v>
      </c>
      <c r="AE5" s="46">
        <v>75</v>
      </c>
      <c r="AF5" s="46">
        <v>20</v>
      </c>
      <c r="AG5" s="46">
        <v>12</v>
      </c>
      <c r="AH5" s="46">
        <v>15</v>
      </c>
      <c r="AI5" s="46">
        <v>20</v>
      </c>
      <c r="AJ5" s="46">
        <v>20</v>
      </c>
      <c r="AK5" s="46">
        <v>20</v>
      </c>
      <c r="AL5" s="46">
        <v>10</v>
      </c>
      <c r="AM5" s="46">
        <v>15</v>
      </c>
      <c r="AN5" s="46">
        <v>15</v>
      </c>
      <c r="AO5" s="46"/>
      <c r="AP5" s="46"/>
      <c r="AQ5" s="46"/>
      <c r="AR5" s="46">
        <v>10</v>
      </c>
      <c r="AS5" s="46">
        <v>20</v>
      </c>
      <c r="AT5" s="46">
        <v>20</v>
      </c>
      <c r="AU5" s="46">
        <v>280</v>
      </c>
      <c r="AV5" s="46">
        <v>400</v>
      </c>
      <c r="AW5" s="46">
        <v>400</v>
      </c>
      <c r="AX5" s="46">
        <v>30</v>
      </c>
      <c r="AY5" s="46">
        <v>50</v>
      </c>
      <c r="AZ5" s="46">
        <v>50</v>
      </c>
      <c r="BA5" s="46">
        <v>6</v>
      </c>
      <c r="BB5" s="46">
        <v>5</v>
      </c>
      <c r="BC5" s="46">
        <v>5</v>
      </c>
      <c r="BD5" s="46"/>
      <c r="BE5" s="46"/>
      <c r="BF5" s="46"/>
      <c r="BG5" s="46">
        <v>25</v>
      </c>
      <c r="BH5" s="46">
        <v>35</v>
      </c>
      <c r="BI5" s="46">
        <v>35</v>
      </c>
      <c r="BJ5" s="46"/>
      <c r="BK5" s="46"/>
      <c r="BL5" s="46"/>
      <c r="BM5" s="46"/>
      <c r="BN5" s="46"/>
      <c r="BO5" s="46"/>
      <c r="BP5" s="46">
        <v>122</v>
      </c>
      <c r="BQ5" s="46">
        <v>150</v>
      </c>
      <c r="BR5" s="46">
        <v>150</v>
      </c>
      <c r="BS5" s="46">
        <v>30</v>
      </c>
      <c r="BT5" s="46">
        <v>45</v>
      </c>
      <c r="BU5" s="46">
        <v>50</v>
      </c>
      <c r="BV5" s="46">
        <v>1</v>
      </c>
      <c r="BW5" s="46"/>
      <c r="BX5" s="46"/>
      <c r="BY5" s="46">
        <v>1179.6</v>
      </c>
      <c r="BZ5" s="46">
        <v>500</v>
      </c>
      <c r="CA5" s="46">
        <v>500</v>
      </c>
      <c r="CB5" s="46"/>
      <c r="CC5" s="46">
        <v>413.3</v>
      </c>
      <c r="CD5" s="46">
        <v>521.2</v>
      </c>
      <c r="CE5" s="46"/>
      <c r="CF5" s="46"/>
      <c r="CG5" s="46"/>
      <c r="CH5" s="46">
        <v>419.6</v>
      </c>
      <c r="CI5" s="46"/>
      <c r="CJ5" s="46"/>
      <c r="CK5" s="46"/>
      <c r="CL5" s="46"/>
      <c r="CM5" s="46"/>
      <c r="CN5" s="46"/>
      <c r="CO5" s="46"/>
      <c r="CP5" s="46"/>
      <c r="CQ5" s="46">
        <v>337.6</v>
      </c>
      <c r="CR5" s="46">
        <v>335.6</v>
      </c>
      <c r="CS5" s="46">
        <v>352.4</v>
      </c>
      <c r="CT5" s="46">
        <v>2</v>
      </c>
      <c r="CU5" s="46">
        <v>3</v>
      </c>
      <c r="CV5" s="46">
        <v>4</v>
      </c>
      <c r="CW5" s="46">
        <v>65</v>
      </c>
      <c r="CX5" s="46">
        <v>80</v>
      </c>
      <c r="CY5" s="46">
        <v>60</v>
      </c>
      <c r="CZ5" s="46">
        <v>100</v>
      </c>
      <c r="DA5" s="46">
        <v>50</v>
      </c>
      <c r="DB5" s="46">
        <v>50</v>
      </c>
      <c r="DC5" s="46"/>
      <c r="DD5" s="46">
        <v>30.8</v>
      </c>
      <c r="DE5" s="46">
        <v>30.8</v>
      </c>
      <c r="DF5" s="46"/>
      <c r="DG5" s="46"/>
      <c r="DH5" s="46"/>
      <c r="DI5" s="46"/>
      <c r="DJ5" s="46"/>
      <c r="DK5" s="46"/>
      <c r="DL5" s="64">
        <f t="shared" si="0"/>
        <v>7326.200000000001</v>
      </c>
      <c r="DM5" s="64">
        <f t="shared" si="1"/>
        <v>7429.4000000000015</v>
      </c>
      <c r="DN5" s="67">
        <f t="shared" si="2"/>
        <v>7807.5</v>
      </c>
    </row>
    <row r="6" spans="1:238" s="33" customFormat="1" ht="15" customHeight="1" thickBot="1">
      <c r="A6" s="34">
        <v>3</v>
      </c>
      <c r="B6" s="29" t="s">
        <v>5</v>
      </c>
      <c r="C6" s="31" t="s">
        <v>3</v>
      </c>
      <c r="D6" s="52">
        <v>203</v>
      </c>
      <c r="E6" s="55">
        <v>471.9</v>
      </c>
      <c r="F6" s="55">
        <v>489.9</v>
      </c>
      <c r="G6" s="55">
        <v>515</v>
      </c>
      <c r="H6" s="55">
        <v>205.2</v>
      </c>
      <c r="I6" s="55">
        <v>220.3</v>
      </c>
      <c r="J6" s="55">
        <v>235.1</v>
      </c>
      <c r="K6" s="55">
        <v>56.5</v>
      </c>
      <c r="L6" s="55">
        <v>58.9</v>
      </c>
      <c r="M6" s="55">
        <v>62.1</v>
      </c>
      <c r="N6" s="55">
        <v>40.2</v>
      </c>
      <c r="O6" s="55">
        <v>43.5</v>
      </c>
      <c r="P6" s="55">
        <v>45.1</v>
      </c>
      <c r="Q6" s="55">
        <v>166.4</v>
      </c>
      <c r="R6" s="55">
        <v>173.5</v>
      </c>
      <c r="S6" s="55">
        <v>183</v>
      </c>
      <c r="T6" s="55">
        <v>32.5</v>
      </c>
      <c r="U6" s="55">
        <v>33.9</v>
      </c>
      <c r="V6" s="55">
        <v>35.8</v>
      </c>
      <c r="W6" s="55">
        <v>33.6</v>
      </c>
      <c r="X6" s="55">
        <v>4.2</v>
      </c>
      <c r="Y6" s="55">
        <v>2.1</v>
      </c>
      <c r="Z6" s="55">
        <f>97.2+44</f>
        <v>141.2</v>
      </c>
      <c r="AA6" s="55">
        <f>72.1+44-88.8</f>
        <v>27.299999999999997</v>
      </c>
      <c r="AB6" s="55">
        <f>74.1+44-88.8</f>
        <v>29.299999999999997</v>
      </c>
      <c r="AC6" s="55">
        <v>10</v>
      </c>
      <c r="AD6" s="55">
        <v>10</v>
      </c>
      <c r="AE6" s="55">
        <v>10</v>
      </c>
      <c r="AF6" s="55"/>
      <c r="AG6" s="55"/>
      <c r="AH6" s="55"/>
      <c r="AI6" s="55">
        <v>8.4</v>
      </c>
      <c r="AJ6" s="55"/>
      <c r="AK6" s="55"/>
      <c r="AL6" s="55">
        <v>5.6</v>
      </c>
      <c r="AM6" s="55"/>
      <c r="AN6" s="55"/>
      <c r="AO6" s="55"/>
      <c r="AP6" s="55"/>
      <c r="AQ6" s="55"/>
      <c r="AR6" s="55"/>
      <c r="AS6" s="55"/>
      <c r="AT6" s="55"/>
      <c r="AU6" s="55">
        <v>25.8</v>
      </c>
      <c r="AV6" s="55"/>
      <c r="AW6" s="55"/>
      <c r="AX6" s="55">
        <v>10.8</v>
      </c>
      <c r="AY6" s="55"/>
      <c r="AZ6" s="55"/>
      <c r="BA6" s="55">
        <v>5</v>
      </c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>
        <v>1.5</v>
      </c>
      <c r="BQ6" s="55"/>
      <c r="BR6" s="55"/>
      <c r="BS6" s="55">
        <v>5</v>
      </c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>
        <v>34.8</v>
      </c>
      <c r="CR6" s="55">
        <v>34.8</v>
      </c>
      <c r="CS6" s="55">
        <v>34.8</v>
      </c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64">
        <f t="shared" si="0"/>
        <v>1254.3999999999999</v>
      </c>
      <c r="DM6" s="64">
        <f t="shared" si="1"/>
        <v>1096.3</v>
      </c>
      <c r="DN6" s="67">
        <f t="shared" si="2"/>
        <v>1152.3</v>
      </c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</row>
    <row r="7" spans="1:118" ht="17.25" customHeight="1" thickBot="1">
      <c r="A7" s="6">
        <v>4</v>
      </c>
      <c r="B7" s="20" t="s">
        <v>7</v>
      </c>
      <c r="C7" s="22" t="s">
        <v>8</v>
      </c>
      <c r="D7" s="52">
        <v>203</v>
      </c>
      <c r="E7" s="46">
        <v>1277</v>
      </c>
      <c r="F7" s="46">
        <v>1626.1</v>
      </c>
      <c r="G7" s="46">
        <v>1592</v>
      </c>
      <c r="H7" s="46">
        <v>480</v>
      </c>
      <c r="I7" s="46">
        <v>845.9</v>
      </c>
      <c r="J7" s="46">
        <v>972.5</v>
      </c>
      <c r="K7" s="46">
        <v>146.2</v>
      </c>
      <c r="L7" s="46">
        <v>168.8</v>
      </c>
      <c r="M7" s="46">
        <v>180</v>
      </c>
      <c r="N7" s="46">
        <v>100</v>
      </c>
      <c r="O7" s="46">
        <v>110</v>
      </c>
      <c r="P7" s="46">
        <v>156</v>
      </c>
      <c r="Q7" s="46">
        <v>428</v>
      </c>
      <c r="R7" s="46">
        <v>589.8</v>
      </c>
      <c r="S7" s="46">
        <v>621.8</v>
      </c>
      <c r="T7" s="46">
        <v>84</v>
      </c>
      <c r="U7" s="46">
        <v>114.8</v>
      </c>
      <c r="V7" s="46">
        <v>121</v>
      </c>
      <c r="W7" s="46">
        <v>58</v>
      </c>
      <c r="X7" s="46">
        <v>40</v>
      </c>
      <c r="Y7" s="46">
        <v>40</v>
      </c>
      <c r="Z7" s="46">
        <v>280</v>
      </c>
      <c r="AA7" s="46">
        <v>300</v>
      </c>
      <c r="AB7" s="46">
        <v>270</v>
      </c>
      <c r="AC7" s="46">
        <v>20</v>
      </c>
      <c r="AD7" s="46">
        <v>20</v>
      </c>
      <c r="AE7" s="46">
        <v>20</v>
      </c>
      <c r="AF7" s="46">
        <v>4</v>
      </c>
      <c r="AG7" s="46">
        <v>5</v>
      </c>
      <c r="AH7" s="46">
        <v>5</v>
      </c>
      <c r="AI7" s="46">
        <v>14</v>
      </c>
      <c r="AJ7" s="46">
        <v>15</v>
      </c>
      <c r="AK7" s="46">
        <v>15</v>
      </c>
      <c r="AL7" s="46">
        <v>10</v>
      </c>
      <c r="AM7" s="46">
        <v>11</v>
      </c>
      <c r="AN7" s="46">
        <v>15</v>
      </c>
      <c r="AO7" s="46"/>
      <c r="AP7" s="46"/>
      <c r="AQ7" s="46"/>
      <c r="AR7" s="46"/>
      <c r="AS7" s="46"/>
      <c r="AT7" s="46"/>
      <c r="AU7" s="46">
        <v>53</v>
      </c>
      <c r="AV7" s="46">
        <v>55.7</v>
      </c>
      <c r="AW7" s="46">
        <v>54</v>
      </c>
      <c r="AX7" s="46">
        <v>8</v>
      </c>
      <c r="AY7" s="46">
        <v>10</v>
      </c>
      <c r="AZ7" s="46">
        <v>10</v>
      </c>
      <c r="BA7" s="46">
        <v>10</v>
      </c>
      <c r="BB7" s="46">
        <v>10</v>
      </c>
      <c r="BC7" s="46">
        <v>15</v>
      </c>
      <c r="BD7" s="46">
        <v>3</v>
      </c>
      <c r="BE7" s="46">
        <v>5</v>
      </c>
      <c r="BF7" s="46">
        <v>5</v>
      </c>
      <c r="BG7" s="46"/>
      <c r="BH7" s="46"/>
      <c r="BI7" s="46"/>
      <c r="BJ7" s="46">
        <v>9</v>
      </c>
      <c r="BK7" s="46">
        <v>6</v>
      </c>
      <c r="BL7" s="46">
        <v>5</v>
      </c>
      <c r="BM7" s="46"/>
      <c r="BN7" s="46"/>
      <c r="BO7" s="46"/>
      <c r="BP7" s="46">
        <v>20</v>
      </c>
      <c r="BQ7" s="46">
        <v>10</v>
      </c>
      <c r="BR7" s="46">
        <v>20</v>
      </c>
      <c r="BS7" s="46">
        <v>6</v>
      </c>
      <c r="BT7" s="46">
        <v>16</v>
      </c>
      <c r="BU7" s="46">
        <v>20</v>
      </c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>
        <v>29.4</v>
      </c>
      <c r="CI7" s="46">
        <v>45</v>
      </c>
      <c r="CJ7" s="46">
        <v>72.2</v>
      </c>
      <c r="CK7" s="46"/>
      <c r="CL7" s="46"/>
      <c r="CM7" s="46"/>
      <c r="CN7" s="46"/>
      <c r="CO7" s="46"/>
      <c r="CP7" s="46"/>
      <c r="CQ7" s="46">
        <v>186.2</v>
      </c>
      <c r="CR7" s="46">
        <v>180.5</v>
      </c>
      <c r="CS7" s="46">
        <v>189.5</v>
      </c>
      <c r="CT7" s="46">
        <v>1</v>
      </c>
      <c r="CU7" s="46">
        <v>1</v>
      </c>
      <c r="CV7" s="46">
        <v>1</v>
      </c>
      <c r="CW7" s="46"/>
      <c r="CX7" s="46"/>
      <c r="CY7" s="46"/>
      <c r="CZ7" s="46">
        <v>40.1</v>
      </c>
      <c r="DA7" s="46">
        <v>10</v>
      </c>
      <c r="DB7" s="46">
        <v>10</v>
      </c>
      <c r="DC7" s="46"/>
      <c r="DD7" s="46"/>
      <c r="DE7" s="46"/>
      <c r="DF7" s="46"/>
      <c r="DG7" s="46"/>
      <c r="DH7" s="46"/>
      <c r="DI7" s="46"/>
      <c r="DJ7" s="46"/>
      <c r="DK7" s="46"/>
      <c r="DL7" s="64">
        <f t="shared" si="0"/>
        <v>3266.8999999999996</v>
      </c>
      <c r="DM7" s="64">
        <f t="shared" si="1"/>
        <v>4195.6</v>
      </c>
      <c r="DN7" s="67">
        <f t="shared" si="2"/>
        <v>4410</v>
      </c>
    </row>
    <row r="8" spans="1:118" ht="33.75" customHeight="1" thickBot="1">
      <c r="A8" s="6">
        <v>5</v>
      </c>
      <c r="B8" s="20" t="s">
        <v>9</v>
      </c>
      <c r="C8" s="22" t="s">
        <v>10</v>
      </c>
      <c r="D8" s="52">
        <v>203</v>
      </c>
      <c r="E8" s="46">
        <v>2054.8</v>
      </c>
      <c r="F8" s="46">
        <v>2283.21</v>
      </c>
      <c r="G8" s="46">
        <v>2398.5</v>
      </c>
      <c r="H8" s="46">
        <v>845.8</v>
      </c>
      <c r="I8" s="46">
        <v>1083.4</v>
      </c>
      <c r="J8" s="46">
        <v>1159.2</v>
      </c>
      <c r="K8" s="46">
        <v>241.7</v>
      </c>
      <c r="L8" s="46">
        <v>278.7</v>
      </c>
      <c r="M8" s="46">
        <v>293.2</v>
      </c>
      <c r="N8" s="46">
        <v>190.9</v>
      </c>
      <c r="O8" s="46">
        <v>194.2</v>
      </c>
      <c r="P8" s="46">
        <v>194.2</v>
      </c>
      <c r="Q8" s="46">
        <v>711.1</v>
      </c>
      <c r="R8" s="46">
        <v>822.5</v>
      </c>
      <c r="S8" s="46">
        <v>866.4</v>
      </c>
      <c r="T8" s="46">
        <v>139.2</v>
      </c>
      <c r="U8" s="46">
        <v>160.3</v>
      </c>
      <c r="V8" s="46">
        <v>168.9</v>
      </c>
      <c r="W8" s="46">
        <v>90</v>
      </c>
      <c r="X8" s="46">
        <v>130</v>
      </c>
      <c r="Y8" s="46">
        <v>140</v>
      </c>
      <c r="Z8" s="46">
        <f>440+41</f>
        <v>481</v>
      </c>
      <c r="AA8" s="46">
        <f>620+41</f>
        <v>661</v>
      </c>
      <c r="AB8" s="46">
        <f>820+41</f>
        <v>861</v>
      </c>
      <c r="AC8" s="46">
        <v>4</v>
      </c>
      <c r="AD8" s="46">
        <v>11</v>
      </c>
      <c r="AE8" s="46">
        <v>11</v>
      </c>
      <c r="AF8" s="46">
        <v>3</v>
      </c>
      <c r="AG8" s="46">
        <v>3.5</v>
      </c>
      <c r="AH8" s="46">
        <v>3.5</v>
      </c>
      <c r="AI8" s="46">
        <v>7</v>
      </c>
      <c r="AJ8" s="46">
        <v>10</v>
      </c>
      <c r="AK8" s="46">
        <v>12.5</v>
      </c>
      <c r="AL8" s="46">
        <v>9</v>
      </c>
      <c r="AM8" s="46">
        <v>11</v>
      </c>
      <c r="AN8" s="46">
        <v>13.5</v>
      </c>
      <c r="AO8" s="46"/>
      <c r="AP8" s="46"/>
      <c r="AQ8" s="46"/>
      <c r="AR8" s="46">
        <v>20</v>
      </c>
      <c r="AS8" s="46">
        <v>15</v>
      </c>
      <c r="AT8" s="46">
        <v>15</v>
      </c>
      <c r="AU8" s="46">
        <v>155</v>
      </c>
      <c r="AV8" s="46">
        <f>140+91.6</f>
        <v>231.6</v>
      </c>
      <c r="AW8" s="46">
        <f>145+108.7</f>
        <v>253.7</v>
      </c>
      <c r="AX8" s="46">
        <v>30</v>
      </c>
      <c r="AY8" s="46">
        <v>35</v>
      </c>
      <c r="AZ8" s="46">
        <v>36</v>
      </c>
      <c r="BA8" s="46">
        <v>15</v>
      </c>
      <c r="BB8" s="46">
        <v>20</v>
      </c>
      <c r="BC8" s="46">
        <v>20</v>
      </c>
      <c r="BD8" s="46">
        <v>10</v>
      </c>
      <c r="BE8" s="46">
        <v>10.5</v>
      </c>
      <c r="BF8" s="46">
        <v>10.5</v>
      </c>
      <c r="BG8" s="46"/>
      <c r="BH8" s="46"/>
      <c r="BI8" s="46"/>
      <c r="BJ8" s="46">
        <v>1</v>
      </c>
      <c r="BK8" s="46">
        <v>1</v>
      </c>
      <c r="BL8" s="46">
        <v>1</v>
      </c>
      <c r="BM8" s="46"/>
      <c r="BN8" s="46"/>
      <c r="BO8" s="46"/>
      <c r="BP8" s="46">
        <v>37.1</v>
      </c>
      <c r="BQ8" s="46">
        <v>43.1</v>
      </c>
      <c r="BR8" s="46">
        <v>48.1</v>
      </c>
      <c r="BS8" s="46">
        <v>15</v>
      </c>
      <c r="BT8" s="46">
        <v>15</v>
      </c>
      <c r="BU8" s="46">
        <v>15</v>
      </c>
      <c r="BV8" s="46"/>
      <c r="BW8" s="46"/>
      <c r="BX8" s="46"/>
      <c r="BY8" s="46">
        <v>1000</v>
      </c>
      <c r="BZ8" s="46">
        <v>420.9</v>
      </c>
      <c r="CA8" s="46">
        <v>324.3</v>
      </c>
      <c r="CB8" s="46">
        <v>440</v>
      </c>
      <c r="CC8" s="46">
        <v>430</v>
      </c>
      <c r="CD8" s="46">
        <v>430</v>
      </c>
      <c r="CE8" s="46"/>
      <c r="CF8" s="46"/>
      <c r="CG8" s="46"/>
      <c r="CH8" s="46">
        <v>9.2</v>
      </c>
      <c r="CI8" s="46">
        <v>11</v>
      </c>
      <c r="CJ8" s="46">
        <v>5</v>
      </c>
      <c r="CK8" s="46"/>
      <c r="CL8" s="46"/>
      <c r="CM8" s="46"/>
      <c r="CN8" s="46"/>
      <c r="CO8" s="46"/>
      <c r="CP8" s="46"/>
      <c r="CQ8" s="46">
        <v>341.6</v>
      </c>
      <c r="CR8" s="46">
        <v>342.3</v>
      </c>
      <c r="CS8" s="46">
        <v>359.4</v>
      </c>
      <c r="CT8" s="46">
        <v>3</v>
      </c>
      <c r="CU8" s="46">
        <v>5.5</v>
      </c>
      <c r="CV8" s="46">
        <v>6.1</v>
      </c>
      <c r="CW8" s="46">
        <v>20</v>
      </c>
      <c r="CX8" s="46">
        <v>40</v>
      </c>
      <c r="CY8" s="46">
        <v>50</v>
      </c>
      <c r="CZ8" s="46">
        <v>107.1</v>
      </c>
      <c r="DA8" s="46">
        <v>165.2</v>
      </c>
      <c r="DB8" s="46">
        <v>118</v>
      </c>
      <c r="DC8" s="46"/>
      <c r="DD8" s="46"/>
      <c r="DE8" s="46"/>
      <c r="DF8" s="46">
        <v>25</v>
      </c>
      <c r="DG8" s="46">
        <v>40</v>
      </c>
      <c r="DH8" s="46">
        <v>40</v>
      </c>
      <c r="DI8" s="46">
        <v>45</v>
      </c>
      <c r="DJ8" s="46">
        <v>2</v>
      </c>
      <c r="DK8" s="46">
        <v>2</v>
      </c>
      <c r="DL8" s="64">
        <f t="shared" si="0"/>
        <v>7051.500000000001</v>
      </c>
      <c r="DM8" s="64">
        <f t="shared" si="1"/>
        <v>7476.910000000001</v>
      </c>
      <c r="DN8" s="67">
        <f t="shared" si="2"/>
        <v>7855.999999999999</v>
      </c>
    </row>
    <row r="9" spans="1:118" ht="18.75" customHeight="1" thickBot="1">
      <c r="A9" s="6">
        <v>6</v>
      </c>
      <c r="B9" s="20" t="s">
        <v>11</v>
      </c>
      <c r="C9" s="22" t="s">
        <v>12</v>
      </c>
      <c r="D9" s="52">
        <v>203</v>
      </c>
      <c r="E9" s="46">
        <v>1219.4</v>
      </c>
      <c r="F9" s="46">
        <v>1289.6</v>
      </c>
      <c r="G9" s="46">
        <v>1355.6</v>
      </c>
      <c r="H9" s="46">
        <v>654</v>
      </c>
      <c r="I9" s="46">
        <v>723.9</v>
      </c>
      <c r="J9" s="46">
        <v>769.8</v>
      </c>
      <c r="K9" s="46">
        <v>154.5</v>
      </c>
      <c r="L9" s="46">
        <v>165.2</v>
      </c>
      <c r="M9" s="46">
        <v>173.8</v>
      </c>
      <c r="N9" s="46">
        <v>93.6</v>
      </c>
      <c r="O9" s="46">
        <v>93.6</v>
      </c>
      <c r="P9" s="46">
        <v>93.6</v>
      </c>
      <c r="Q9" s="46">
        <v>450.7</v>
      </c>
      <c r="R9" s="46">
        <v>485.4</v>
      </c>
      <c r="S9" s="46">
        <v>508.2</v>
      </c>
      <c r="T9" s="46">
        <v>88.5</v>
      </c>
      <c r="U9" s="46">
        <v>94.8</v>
      </c>
      <c r="V9" s="46">
        <v>99.8</v>
      </c>
      <c r="W9" s="46">
        <v>60</v>
      </c>
      <c r="X9" s="46">
        <v>60</v>
      </c>
      <c r="Y9" s="46">
        <v>60</v>
      </c>
      <c r="Z9" s="46">
        <v>10.8</v>
      </c>
      <c r="AA9" s="46">
        <v>10.8</v>
      </c>
      <c r="AB9" s="46">
        <v>10.8</v>
      </c>
      <c r="AC9" s="46"/>
      <c r="AD9" s="46"/>
      <c r="AE9" s="46"/>
      <c r="AF9" s="46"/>
      <c r="AG9" s="46"/>
      <c r="AH9" s="46"/>
      <c r="AI9" s="46">
        <v>9.2</v>
      </c>
      <c r="AJ9" s="46">
        <v>9.2</v>
      </c>
      <c r="AK9" s="46">
        <v>9.2</v>
      </c>
      <c r="AL9" s="46">
        <v>4</v>
      </c>
      <c r="AM9" s="46">
        <v>4</v>
      </c>
      <c r="AN9" s="46">
        <v>4</v>
      </c>
      <c r="AO9" s="46"/>
      <c r="AP9" s="46"/>
      <c r="AQ9" s="46"/>
      <c r="AR9" s="46">
        <v>3.5</v>
      </c>
      <c r="AS9" s="46">
        <v>3.5</v>
      </c>
      <c r="AT9" s="46">
        <v>3.5</v>
      </c>
      <c r="AU9" s="46">
        <v>104.9</v>
      </c>
      <c r="AV9" s="46"/>
      <c r="AW9" s="46"/>
      <c r="AX9" s="46">
        <v>17.5</v>
      </c>
      <c r="AY9" s="46">
        <v>14</v>
      </c>
      <c r="AZ9" s="46">
        <v>14</v>
      </c>
      <c r="BA9" s="46">
        <v>20</v>
      </c>
      <c r="BB9" s="46">
        <v>20</v>
      </c>
      <c r="BC9" s="46">
        <v>20</v>
      </c>
      <c r="BD9" s="46">
        <v>8</v>
      </c>
      <c r="BE9" s="46">
        <v>8</v>
      </c>
      <c r="BF9" s="46">
        <v>8</v>
      </c>
      <c r="BG9" s="46"/>
      <c r="BH9" s="46"/>
      <c r="BI9" s="46"/>
      <c r="BJ9" s="46">
        <v>10</v>
      </c>
      <c r="BK9" s="46">
        <v>10</v>
      </c>
      <c r="BL9" s="46">
        <v>10</v>
      </c>
      <c r="BM9" s="46"/>
      <c r="BN9" s="46"/>
      <c r="BO9" s="46"/>
      <c r="BP9" s="46">
        <v>30</v>
      </c>
      <c r="BQ9" s="46">
        <v>20</v>
      </c>
      <c r="BR9" s="46">
        <v>20</v>
      </c>
      <c r="BS9" s="46">
        <v>8</v>
      </c>
      <c r="BT9" s="46">
        <v>8</v>
      </c>
      <c r="BU9" s="46">
        <v>8</v>
      </c>
      <c r="BV9" s="46"/>
      <c r="BW9" s="46"/>
      <c r="BX9" s="46"/>
      <c r="BY9" s="46"/>
      <c r="BZ9" s="46">
        <v>462.2</v>
      </c>
      <c r="CA9" s="46">
        <v>485.8</v>
      </c>
      <c r="CB9" s="46">
        <v>35</v>
      </c>
      <c r="CC9" s="46">
        <v>35</v>
      </c>
      <c r="CD9" s="46">
        <v>35</v>
      </c>
      <c r="CE9" s="46"/>
      <c r="CF9" s="46"/>
      <c r="CG9" s="46"/>
      <c r="CH9" s="46">
        <v>20</v>
      </c>
      <c r="CI9" s="46">
        <v>20</v>
      </c>
      <c r="CJ9" s="46">
        <v>20</v>
      </c>
      <c r="CK9" s="46">
        <v>330</v>
      </c>
      <c r="CL9" s="46">
        <f>415.4</f>
        <v>415.4</v>
      </c>
      <c r="CM9" s="46">
        <f>438.1</f>
        <v>438.1</v>
      </c>
      <c r="CN9" s="46">
        <v>15</v>
      </c>
      <c r="CO9" s="46">
        <v>5</v>
      </c>
      <c r="CP9" s="46">
        <v>10.7</v>
      </c>
      <c r="CQ9" s="46">
        <v>168.8</v>
      </c>
      <c r="CR9" s="46">
        <v>163.1</v>
      </c>
      <c r="CS9" s="46">
        <v>176.9</v>
      </c>
      <c r="CT9" s="46">
        <v>1</v>
      </c>
      <c r="CU9" s="46">
        <v>1</v>
      </c>
      <c r="CV9" s="46">
        <v>1</v>
      </c>
      <c r="CW9" s="46">
        <v>2</v>
      </c>
      <c r="CX9" s="46">
        <v>15</v>
      </c>
      <c r="CY9" s="46">
        <v>15</v>
      </c>
      <c r="CZ9" s="46">
        <v>50</v>
      </c>
      <c r="DA9" s="46">
        <v>39.7</v>
      </c>
      <c r="DB9" s="46">
        <v>39.7</v>
      </c>
      <c r="DC9" s="46">
        <v>20</v>
      </c>
      <c r="DD9" s="46">
        <v>24.2</v>
      </c>
      <c r="DE9" s="46">
        <v>24.8</v>
      </c>
      <c r="DF9" s="46"/>
      <c r="DG9" s="46"/>
      <c r="DH9" s="46"/>
      <c r="DI9" s="46"/>
      <c r="DJ9" s="46"/>
      <c r="DK9" s="46"/>
      <c r="DL9" s="64">
        <f t="shared" si="0"/>
        <v>3588.4</v>
      </c>
      <c r="DM9" s="64">
        <f t="shared" si="1"/>
        <v>4200.599999999999</v>
      </c>
      <c r="DN9" s="67">
        <f t="shared" si="2"/>
        <v>4415.299999999999</v>
      </c>
    </row>
    <row r="10" spans="1:118" ht="29.25" customHeight="1" thickBot="1">
      <c r="A10" s="6">
        <v>7</v>
      </c>
      <c r="B10" s="20" t="s">
        <v>13</v>
      </c>
      <c r="C10" s="22" t="s">
        <v>14</v>
      </c>
      <c r="D10" s="52">
        <v>203</v>
      </c>
      <c r="E10" s="46">
        <v>1572.4</v>
      </c>
      <c r="F10" s="46">
        <v>1884.1</v>
      </c>
      <c r="G10" s="46">
        <v>1982.7</v>
      </c>
      <c r="H10" s="46">
        <v>708.8</v>
      </c>
      <c r="I10" s="46">
        <v>849.4</v>
      </c>
      <c r="J10" s="46">
        <v>894.8</v>
      </c>
      <c r="K10" s="46">
        <v>185</v>
      </c>
      <c r="L10" s="46">
        <v>201</v>
      </c>
      <c r="M10" s="46">
        <v>205</v>
      </c>
      <c r="N10" s="46">
        <v>138.5</v>
      </c>
      <c r="O10" s="46">
        <v>186.6</v>
      </c>
      <c r="P10" s="46">
        <v>205.6</v>
      </c>
      <c r="Q10" s="46">
        <v>556.5</v>
      </c>
      <c r="R10" s="46">
        <v>666.5</v>
      </c>
      <c r="S10" s="46">
        <v>702.1</v>
      </c>
      <c r="T10" s="46">
        <v>108.9</v>
      </c>
      <c r="U10" s="46">
        <v>130.3</v>
      </c>
      <c r="V10" s="46">
        <v>137.2</v>
      </c>
      <c r="W10" s="46">
        <v>58</v>
      </c>
      <c r="X10" s="46">
        <v>58</v>
      </c>
      <c r="Y10" s="46">
        <v>60</v>
      </c>
      <c r="Z10" s="46"/>
      <c r="AA10" s="46"/>
      <c r="AB10" s="46"/>
      <c r="AC10" s="46"/>
      <c r="AD10" s="46"/>
      <c r="AE10" s="46"/>
      <c r="AF10" s="46"/>
      <c r="AG10" s="46"/>
      <c r="AH10" s="46"/>
      <c r="AI10" s="46">
        <v>6.9</v>
      </c>
      <c r="AJ10" s="46">
        <v>6.9</v>
      </c>
      <c r="AK10" s="46">
        <v>6.9</v>
      </c>
      <c r="AL10" s="46">
        <v>3</v>
      </c>
      <c r="AM10" s="46">
        <v>3</v>
      </c>
      <c r="AN10" s="46">
        <v>3</v>
      </c>
      <c r="AO10" s="46"/>
      <c r="AP10" s="46"/>
      <c r="AQ10" s="46"/>
      <c r="AR10" s="46">
        <v>12</v>
      </c>
      <c r="AS10" s="46">
        <v>12</v>
      </c>
      <c r="AT10" s="46">
        <v>20</v>
      </c>
      <c r="AU10" s="46"/>
      <c r="AV10" s="46"/>
      <c r="AW10" s="46"/>
      <c r="AX10" s="46">
        <v>15</v>
      </c>
      <c r="AY10" s="46">
        <v>12</v>
      </c>
      <c r="AZ10" s="46">
        <v>15</v>
      </c>
      <c r="BA10" s="46">
        <v>12</v>
      </c>
      <c r="BB10" s="46">
        <v>12</v>
      </c>
      <c r="BC10" s="46">
        <v>12</v>
      </c>
      <c r="BD10" s="46"/>
      <c r="BE10" s="46"/>
      <c r="BF10" s="46"/>
      <c r="BG10" s="46"/>
      <c r="BH10" s="46"/>
      <c r="BI10" s="46"/>
      <c r="BJ10" s="46">
        <v>15.8</v>
      </c>
      <c r="BK10" s="46">
        <v>10</v>
      </c>
      <c r="BL10" s="46">
        <v>12</v>
      </c>
      <c r="BM10" s="46"/>
      <c r="BN10" s="46"/>
      <c r="BO10" s="46"/>
      <c r="BP10" s="46">
        <v>20</v>
      </c>
      <c r="BQ10" s="46">
        <v>15</v>
      </c>
      <c r="BR10" s="46">
        <v>15</v>
      </c>
      <c r="BS10" s="46">
        <v>7.1</v>
      </c>
      <c r="BT10" s="46">
        <v>7.1</v>
      </c>
      <c r="BU10" s="46">
        <v>8</v>
      </c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>
        <v>118.2</v>
      </c>
      <c r="CL10" s="46">
        <v>43.9</v>
      </c>
      <c r="CM10" s="46">
        <v>50.5</v>
      </c>
      <c r="CN10" s="46"/>
      <c r="CO10" s="46"/>
      <c r="CP10" s="46"/>
      <c r="CQ10" s="46">
        <v>174.1</v>
      </c>
      <c r="CR10" s="46">
        <v>219.3</v>
      </c>
      <c r="CS10" s="46">
        <v>230.2</v>
      </c>
      <c r="CT10" s="46">
        <v>3</v>
      </c>
      <c r="CU10" s="46">
        <v>3</v>
      </c>
      <c r="CV10" s="46">
        <v>3</v>
      </c>
      <c r="CW10" s="46">
        <v>9</v>
      </c>
      <c r="CX10" s="46">
        <v>9</v>
      </c>
      <c r="CY10" s="46">
        <v>9</v>
      </c>
      <c r="CZ10" s="46">
        <v>30</v>
      </c>
      <c r="DA10" s="46">
        <v>71.5</v>
      </c>
      <c r="DB10" s="46">
        <v>48.3</v>
      </c>
      <c r="DC10" s="46">
        <v>37</v>
      </c>
      <c r="DD10" s="46">
        <v>37</v>
      </c>
      <c r="DE10" s="46">
        <v>44</v>
      </c>
      <c r="DF10" s="46"/>
      <c r="DG10" s="46"/>
      <c r="DH10" s="46"/>
      <c r="DI10" s="46"/>
      <c r="DJ10" s="46"/>
      <c r="DK10" s="46"/>
      <c r="DL10" s="64">
        <f t="shared" si="0"/>
        <v>3791.2</v>
      </c>
      <c r="DM10" s="64">
        <f t="shared" si="1"/>
        <v>4437.6</v>
      </c>
      <c r="DN10" s="67">
        <f t="shared" si="2"/>
        <v>4664.299999999999</v>
      </c>
    </row>
    <row r="11" spans="1:118" ht="15.75" thickBot="1">
      <c r="A11" s="6">
        <v>8</v>
      </c>
      <c r="B11" s="20" t="s">
        <v>15</v>
      </c>
      <c r="C11" s="22" t="s">
        <v>16</v>
      </c>
      <c r="D11" s="52">
        <v>203</v>
      </c>
      <c r="E11" s="46">
        <v>1854.6</v>
      </c>
      <c r="F11" s="46">
        <v>1961.2</v>
      </c>
      <c r="G11" s="46">
        <v>2061.8</v>
      </c>
      <c r="H11" s="46">
        <v>1014.4</v>
      </c>
      <c r="I11" s="46">
        <v>1107.1</v>
      </c>
      <c r="J11" s="46">
        <v>1169.4</v>
      </c>
      <c r="K11" s="46">
        <v>224.7</v>
      </c>
      <c r="L11" s="46">
        <v>240.6</v>
      </c>
      <c r="M11" s="46">
        <v>253.4</v>
      </c>
      <c r="N11" s="46"/>
      <c r="O11" s="46"/>
      <c r="P11" s="46"/>
      <c r="Q11" s="46">
        <v>711.5</v>
      </c>
      <c r="R11" s="46">
        <v>760.8</v>
      </c>
      <c r="S11" s="46">
        <v>801.1</v>
      </c>
      <c r="T11" s="46">
        <v>129.1</v>
      </c>
      <c r="U11" s="46">
        <v>138.1</v>
      </c>
      <c r="V11" s="46">
        <v>145.4</v>
      </c>
      <c r="W11" s="46">
        <v>120</v>
      </c>
      <c r="X11" s="46">
        <v>115</v>
      </c>
      <c r="Y11" s="46">
        <v>115</v>
      </c>
      <c r="Z11" s="46">
        <v>365</v>
      </c>
      <c r="AA11" s="46">
        <v>375</v>
      </c>
      <c r="AB11" s="46">
        <v>375</v>
      </c>
      <c r="AC11" s="46">
        <v>25</v>
      </c>
      <c r="AD11" s="46">
        <v>25</v>
      </c>
      <c r="AE11" s="46">
        <v>25</v>
      </c>
      <c r="AF11" s="46">
        <v>5</v>
      </c>
      <c r="AG11" s="46">
        <v>5</v>
      </c>
      <c r="AH11" s="46">
        <v>5</v>
      </c>
      <c r="AI11" s="46">
        <v>20</v>
      </c>
      <c r="AJ11" s="46">
        <v>20</v>
      </c>
      <c r="AK11" s="46">
        <v>20</v>
      </c>
      <c r="AL11" s="46">
        <v>7</v>
      </c>
      <c r="AM11" s="46">
        <v>7</v>
      </c>
      <c r="AN11" s="46">
        <v>7</v>
      </c>
      <c r="AO11" s="46"/>
      <c r="AP11" s="46"/>
      <c r="AQ11" s="46"/>
      <c r="AR11" s="46">
        <v>25</v>
      </c>
      <c r="AS11" s="46">
        <v>25</v>
      </c>
      <c r="AT11" s="46">
        <v>25</v>
      </c>
      <c r="AU11" s="46">
        <v>50</v>
      </c>
      <c r="AV11" s="46">
        <v>50</v>
      </c>
      <c r="AW11" s="46">
        <v>50</v>
      </c>
      <c r="AX11" s="46">
        <v>15</v>
      </c>
      <c r="AY11" s="46">
        <v>16</v>
      </c>
      <c r="AZ11" s="46">
        <v>16</v>
      </c>
      <c r="BA11" s="46">
        <v>8</v>
      </c>
      <c r="BB11" s="46">
        <v>8</v>
      </c>
      <c r="BC11" s="46">
        <v>8</v>
      </c>
      <c r="BD11" s="46">
        <v>15</v>
      </c>
      <c r="BE11" s="46">
        <v>15</v>
      </c>
      <c r="BF11" s="46">
        <v>15</v>
      </c>
      <c r="BG11" s="46"/>
      <c r="BH11" s="46"/>
      <c r="BI11" s="46"/>
      <c r="BJ11" s="46">
        <v>12</v>
      </c>
      <c r="BK11" s="46">
        <v>13</v>
      </c>
      <c r="BL11" s="46">
        <v>13</v>
      </c>
      <c r="BM11" s="46"/>
      <c r="BN11" s="46"/>
      <c r="BO11" s="46"/>
      <c r="BP11" s="46">
        <v>35</v>
      </c>
      <c r="BQ11" s="46">
        <v>50</v>
      </c>
      <c r="BR11" s="46">
        <v>50</v>
      </c>
      <c r="BS11" s="46">
        <v>17</v>
      </c>
      <c r="BT11" s="46">
        <v>17</v>
      </c>
      <c r="BU11" s="46">
        <v>17</v>
      </c>
      <c r="BV11" s="46"/>
      <c r="BW11" s="46"/>
      <c r="BX11" s="46"/>
      <c r="BY11" s="46">
        <v>503.1</v>
      </c>
      <c r="BZ11" s="46">
        <f>458.2-134</f>
        <v>324.2</v>
      </c>
      <c r="CA11" s="46">
        <f>436.7-45.2</f>
        <v>391.5</v>
      </c>
      <c r="CB11" s="46"/>
      <c r="CC11" s="46"/>
      <c r="CD11" s="46"/>
      <c r="CE11" s="46"/>
      <c r="CF11" s="46"/>
      <c r="CG11" s="46"/>
      <c r="CH11" s="46">
        <v>100</v>
      </c>
      <c r="CI11" s="46">
        <v>100</v>
      </c>
      <c r="CJ11" s="46">
        <v>100</v>
      </c>
      <c r="CK11" s="46">
        <v>60</v>
      </c>
      <c r="CL11" s="46">
        <v>95</v>
      </c>
      <c r="CM11" s="46">
        <v>95</v>
      </c>
      <c r="CN11" s="46">
        <v>15</v>
      </c>
      <c r="CO11" s="46">
        <v>20</v>
      </c>
      <c r="CP11" s="46">
        <v>20</v>
      </c>
      <c r="CQ11" s="46">
        <v>276</v>
      </c>
      <c r="CR11" s="46">
        <v>275.8</v>
      </c>
      <c r="CS11" s="46">
        <v>289.2</v>
      </c>
      <c r="CT11" s="46">
        <v>2</v>
      </c>
      <c r="CU11" s="46">
        <v>2</v>
      </c>
      <c r="CV11" s="46">
        <v>2</v>
      </c>
      <c r="CW11" s="46">
        <v>30</v>
      </c>
      <c r="CX11" s="46">
        <v>40</v>
      </c>
      <c r="CY11" s="46">
        <v>40</v>
      </c>
      <c r="CZ11" s="46">
        <v>60</v>
      </c>
      <c r="DA11" s="46">
        <v>60</v>
      </c>
      <c r="DB11" s="46">
        <v>60</v>
      </c>
      <c r="DC11" s="46">
        <v>90</v>
      </c>
      <c r="DD11" s="46">
        <v>95</v>
      </c>
      <c r="DE11" s="46">
        <v>95</v>
      </c>
      <c r="DF11" s="46">
        <v>6</v>
      </c>
      <c r="DG11" s="46">
        <v>9.8</v>
      </c>
      <c r="DH11" s="46">
        <v>9.9</v>
      </c>
      <c r="DI11" s="46"/>
      <c r="DJ11" s="46"/>
      <c r="DK11" s="46"/>
      <c r="DL11" s="64">
        <f t="shared" si="0"/>
        <v>5795.4</v>
      </c>
      <c r="DM11" s="64">
        <f t="shared" si="1"/>
        <v>5970.6</v>
      </c>
      <c r="DN11" s="67">
        <f t="shared" si="2"/>
        <v>6274.7</v>
      </c>
    </row>
    <row r="12" spans="1:118" ht="17.25" customHeight="1" thickBot="1">
      <c r="A12" s="6">
        <v>9</v>
      </c>
      <c r="B12" s="20" t="s">
        <v>17</v>
      </c>
      <c r="C12" s="22" t="s">
        <v>18</v>
      </c>
      <c r="D12" s="52">
        <v>203</v>
      </c>
      <c r="E12" s="46">
        <v>825.1</v>
      </c>
      <c r="F12" s="46">
        <v>872.5</v>
      </c>
      <c r="G12" s="46">
        <v>917.3</v>
      </c>
      <c r="H12" s="46">
        <v>590.8</v>
      </c>
      <c r="I12" s="46">
        <v>645.5</v>
      </c>
      <c r="J12" s="46">
        <v>684.3</v>
      </c>
      <c r="K12" s="46">
        <v>111.6</v>
      </c>
      <c r="L12" s="46">
        <v>119.5</v>
      </c>
      <c r="M12" s="46">
        <v>126.1</v>
      </c>
      <c r="N12" s="46">
        <v>65.9</v>
      </c>
      <c r="O12" s="46">
        <v>67.1</v>
      </c>
      <c r="P12" s="46">
        <v>69.3</v>
      </c>
      <c r="Q12" s="46">
        <v>343.4</v>
      </c>
      <c r="R12" s="46">
        <v>369</v>
      </c>
      <c r="S12" s="46">
        <v>390.2</v>
      </c>
      <c r="T12" s="46">
        <v>66.7</v>
      </c>
      <c r="U12" s="46">
        <v>71.3</v>
      </c>
      <c r="V12" s="46">
        <v>75.2</v>
      </c>
      <c r="W12" s="46">
        <v>55</v>
      </c>
      <c r="X12" s="46">
        <v>55</v>
      </c>
      <c r="Y12" s="46">
        <v>55</v>
      </c>
      <c r="Z12" s="46"/>
      <c r="AA12" s="46"/>
      <c r="AB12" s="46"/>
      <c r="AC12" s="46"/>
      <c r="AD12" s="46"/>
      <c r="AE12" s="46"/>
      <c r="AF12" s="46"/>
      <c r="AG12" s="46"/>
      <c r="AH12" s="46"/>
      <c r="AI12" s="46">
        <v>17</v>
      </c>
      <c r="AJ12" s="46">
        <v>7</v>
      </c>
      <c r="AK12" s="46">
        <v>7</v>
      </c>
      <c r="AL12" s="46">
        <v>4</v>
      </c>
      <c r="AM12" s="46">
        <v>2.2</v>
      </c>
      <c r="AN12" s="46">
        <v>3.4</v>
      </c>
      <c r="AO12" s="46"/>
      <c r="AP12" s="46"/>
      <c r="AQ12" s="46"/>
      <c r="AR12" s="46">
        <v>34.6</v>
      </c>
      <c r="AS12" s="46">
        <v>31.8</v>
      </c>
      <c r="AT12" s="46">
        <v>33.4</v>
      </c>
      <c r="AU12" s="46"/>
      <c r="AV12" s="46"/>
      <c r="AW12" s="46"/>
      <c r="AX12" s="46"/>
      <c r="AY12" s="46"/>
      <c r="AZ12" s="46"/>
      <c r="BA12" s="46">
        <v>8</v>
      </c>
      <c r="BB12" s="46">
        <v>5</v>
      </c>
      <c r="BC12" s="46">
        <v>5</v>
      </c>
      <c r="BD12" s="46"/>
      <c r="BE12" s="46"/>
      <c r="BF12" s="46"/>
      <c r="BG12" s="46"/>
      <c r="BH12" s="46"/>
      <c r="BI12" s="46"/>
      <c r="BJ12" s="46">
        <v>8</v>
      </c>
      <c r="BK12" s="46">
        <v>8.5</v>
      </c>
      <c r="BL12" s="46">
        <v>9</v>
      </c>
      <c r="BM12" s="46"/>
      <c r="BN12" s="46"/>
      <c r="BO12" s="46"/>
      <c r="BP12" s="46"/>
      <c r="BQ12" s="46"/>
      <c r="BR12" s="46"/>
      <c r="BS12" s="46">
        <v>5</v>
      </c>
      <c r="BT12" s="46"/>
      <c r="BU12" s="46">
        <v>3</v>
      </c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>
        <v>160</v>
      </c>
      <c r="CL12" s="46">
        <v>160</v>
      </c>
      <c r="CM12" s="46">
        <v>160</v>
      </c>
      <c r="CN12" s="46"/>
      <c r="CO12" s="46"/>
      <c r="CP12" s="46"/>
      <c r="CQ12" s="46">
        <v>101.8</v>
      </c>
      <c r="CR12" s="46">
        <v>112.3</v>
      </c>
      <c r="CS12" s="46">
        <v>117.9</v>
      </c>
      <c r="CT12" s="46">
        <v>1</v>
      </c>
      <c r="CU12" s="46"/>
      <c r="CV12" s="46"/>
      <c r="CW12" s="46">
        <v>4</v>
      </c>
      <c r="CX12" s="46"/>
      <c r="CY12" s="46"/>
      <c r="CZ12" s="46">
        <v>13.8</v>
      </c>
      <c r="DA12" s="46">
        <v>7</v>
      </c>
      <c r="DB12" s="46">
        <v>7</v>
      </c>
      <c r="DC12" s="46"/>
      <c r="DD12" s="46"/>
      <c r="DE12" s="46"/>
      <c r="DF12" s="46"/>
      <c r="DG12" s="46"/>
      <c r="DH12" s="46"/>
      <c r="DI12" s="46"/>
      <c r="DJ12" s="46"/>
      <c r="DK12" s="46"/>
      <c r="DL12" s="64">
        <f t="shared" si="0"/>
        <v>2415.7000000000003</v>
      </c>
      <c r="DM12" s="64">
        <f t="shared" si="1"/>
        <v>2533.7000000000003</v>
      </c>
      <c r="DN12" s="67">
        <f t="shared" si="2"/>
        <v>2663.1</v>
      </c>
    </row>
    <row r="13" spans="1:118" ht="15.75" thickBot="1">
      <c r="A13" s="37">
        <v>10</v>
      </c>
      <c r="B13" s="23" t="s">
        <v>20</v>
      </c>
      <c r="C13" s="24" t="s">
        <v>21</v>
      </c>
      <c r="D13" s="52">
        <v>203</v>
      </c>
      <c r="E13" s="46">
        <v>1769.9</v>
      </c>
      <c r="F13" s="46">
        <v>2069.9</v>
      </c>
      <c r="G13" s="46">
        <v>2169.9</v>
      </c>
      <c r="H13" s="46">
        <v>1033.8</v>
      </c>
      <c r="I13" s="46">
        <v>1283.8</v>
      </c>
      <c r="J13" s="46">
        <v>1363.8</v>
      </c>
      <c r="K13" s="46">
        <v>232.1</v>
      </c>
      <c r="L13" s="46">
        <v>282.1</v>
      </c>
      <c r="M13" s="46">
        <v>302.1</v>
      </c>
      <c r="N13" s="46">
        <v>160</v>
      </c>
      <c r="O13" s="46">
        <v>169.6</v>
      </c>
      <c r="P13" s="46">
        <v>173.6</v>
      </c>
      <c r="Q13" s="46">
        <v>689.5</v>
      </c>
      <c r="R13" s="46">
        <v>816.1</v>
      </c>
      <c r="S13" s="46">
        <v>859.6</v>
      </c>
      <c r="T13" s="46">
        <v>133.5</v>
      </c>
      <c r="U13" s="46">
        <v>158.8</v>
      </c>
      <c r="V13" s="46">
        <v>167.4</v>
      </c>
      <c r="W13" s="46">
        <v>125</v>
      </c>
      <c r="X13" s="46">
        <v>370</v>
      </c>
      <c r="Y13" s="46">
        <v>370</v>
      </c>
      <c r="Z13" s="46">
        <v>520</v>
      </c>
      <c r="AA13" s="46">
        <v>750</v>
      </c>
      <c r="AB13" s="46">
        <v>780</v>
      </c>
      <c r="AC13" s="46">
        <v>10</v>
      </c>
      <c r="AD13" s="46">
        <v>20</v>
      </c>
      <c r="AE13" s="46">
        <v>20</v>
      </c>
      <c r="AF13" s="46"/>
      <c r="AG13" s="46"/>
      <c r="AH13" s="46"/>
      <c r="AI13" s="46">
        <v>30</v>
      </c>
      <c r="AJ13" s="46">
        <v>15</v>
      </c>
      <c r="AK13" s="46">
        <v>15</v>
      </c>
      <c r="AL13" s="46">
        <v>8</v>
      </c>
      <c r="AM13" s="46">
        <v>10</v>
      </c>
      <c r="AN13" s="46">
        <v>10</v>
      </c>
      <c r="AO13" s="46"/>
      <c r="AP13" s="46"/>
      <c r="AQ13" s="46"/>
      <c r="AR13" s="46">
        <v>84.4</v>
      </c>
      <c r="AS13" s="46">
        <v>84.4</v>
      </c>
      <c r="AT13" s="46">
        <v>84.4</v>
      </c>
      <c r="AU13" s="46">
        <v>100</v>
      </c>
      <c r="AV13" s="46">
        <v>87</v>
      </c>
      <c r="AW13" s="46">
        <v>100</v>
      </c>
      <c r="AX13" s="46">
        <v>20</v>
      </c>
      <c r="AY13" s="46">
        <v>40</v>
      </c>
      <c r="AZ13" s="46">
        <v>40</v>
      </c>
      <c r="BA13" s="46">
        <v>6</v>
      </c>
      <c r="BB13" s="46">
        <v>10</v>
      </c>
      <c r="BC13" s="46">
        <v>10</v>
      </c>
      <c r="BD13" s="46"/>
      <c r="BE13" s="46"/>
      <c r="BF13" s="46"/>
      <c r="BG13" s="46"/>
      <c r="BH13" s="46"/>
      <c r="BI13" s="46"/>
      <c r="BJ13" s="46">
        <v>20</v>
      </c>
      <c r="BK13" s="46">
        <v>15</v>
      </c>
      <c r="BL13" s="46">
        <v>15</v>
      </c>
      <c r="BM13" s="46">
        <v>5</v>
      </c>
      <c r="BN13" s="46">
        <v>30</v>
      </c>
      <c r="BO13" s="46">
        <v>30</v>
      </c>
      <c r="BP13" s="46">
        <v>60</v>
      </c>
      <c r="BQ13" s="46">
        <v>40</v>
      </c>
      <c r="BR13" s="46">
        <v>30</v>
      </c>
      <c r="BS13" s="46">
        <v>15</v>
      </c>
      <c r="BT13" s="46">
        <v>21</v>
      </c>
      <c r="BU13" s="46">
        <v>26</v>
      </c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>
        <v>131.2</v>
      </c>
      <c r="CI13" s="46">
        <v>25</v>
      </c>
      <c r="CJ13" s="46">
        <v>25</v>
      </c>
      <c r="CK13" s="46">
        <v>192</v>
      </c>
      <c r="CL13" s="46">
        <v>100</v>
      </c>
      <c r="CM13" s="46">
        <v>100</v>
      </c>
      <c r="CN13" s="46">
        <v>30</v>
      </c>
      <c r="CO13" s="46">
        <v>50</v>
      </c>
      <c r="CP13" s="46">
        <v>50</v>
      </c>
      <c r="CQ13" s="46">
        <v>334.9</v>
      </c>
      <c r="CR13" s="46">
        <v>334.3</v>
      </c>
      <c r="CS13" s="46">
        <v>351</v>
      </c>
      <c r="CT13" s="46">
        <v>3</v>
      </c>
      <c r="CU13" s="46">
        <v>5</v>
      </c>
      <c r="CV13" s="46">
        <v>4</v>
      </c>
      <c r="CW13" s="46">
        <v>40</v>
      </c>
      <c r="CX13" s="46">
        <v>30</v>
      </c>
      <c r="CY13" s="46">
        <v>30</v>
      </c>
      <c r="CZ13" s="46">
        <v>60</v>
      </c>
      <c r="DA13" s="46">
        <v>61.4</v>
      </c>
      <c r="DB13" s="46">
        <v>52.1</v>
      </c>
      <c r="DC13" s="46">
        <v>48</v>
      </c>
      <c r="DD13" s="46">
        <v>10</v>
      </c>
      <c r="DE13" s="46">
        <v>30</v>
      </c>
      <c r="DF13" s="46">
        <v>10</v>
      </c>
      <c r="DG13" s="46">
        <v>12</v>
      </c>
      <c r="DH13" s="46">
        <v>42.8</v>
      </c>
      <c r="DI13" s="46">
        <v>10</v>
      </c>
      <c r="DJ13" s="46"/>
      <c r="DK13" s="46"/>
      <c r="DL13" s="64">
        <f t="shared" si="0"/>
        <v>5881.299999999998</v>
      </c>
      <c r="DM13" s="64">
        <f t="shared" si="1"/>
        <v>6900.4</v>
      </c>
      <c r="DN13" s="67">
        <f t="shared" si="2"/>
        <v>7251.7</v>
      </c>
    </row>
    <row r="14" spans="1:238" s="54" customFormat="1" ht="16.5" thickBot="1">
      <c r="A14" s="38">
        <v>10</v>
      </c>
      <c r="B14" s="8" t="s">
        <v>22</v>
      </c>
      <c r="C14" s="14"/>
      <c r="D14" s="53">
        <v>203</v>
      </c>
      <c r="E14" s="65">
        <f>SUM(E4:E13)</f>
        <v>15991.1</v>
      </c>
      <c r="F14" s="65">
        <f aca="true" t="shared" si="3" ref="F14:AB14">SUM(F4:F13)</f>
        <v>17791.110000000004</v>
      </c>
      <c r="G14" s="65">
        <f t="shared" si="3"/>
        <v>18567.2</v>
      </c>
      <c r="H14" s="65">
        <f t="shared" si="3"/>
        <v>8093.9</v>
      </c>
      <c r="I14" s="65">
        <f t="shared" si="3"/>
        <v>9603.699999999999</v>
      </c>
      <c r="J14" s="65">
        <f t="shared" si="3"/>
        <v>10233.599999999999</v>
      </c>
      <c r="K14" s="65">
        <f t="shared" si="3"/>
        <v>1989</v>
      </c>
      <c r="L14" s="65">
        <f t="shared" si="3"/>
        <v>2237.2</v>
      </c>
      <c r="M14" s="65">
        <f t="shared" si="3"/>
        <v>2382.5</v>
      </c>
      <c r="N14" s="65">
        <f t="shared" si="3"/>
        <v>1192.7</v>
      </c>
      <c r="O14" s="65">
        <f t="shared" si="3"/>
        <v>1380.1</v>
      </c>
      <c r="P14" s="65">
        <f t="shared" si="3"/>
        <v>1482.8999999999996</v>
      </c>
      <c r="Q14" s="65">
        <f t="shared" si="3"/>
        <v>5902</v>
      </c>
      <c r="R14" s="65">
        <f t="shared" si="3"/>
        <v>6690.600000000001</v>
      </c>
      <c r="S14" s="65">
        <f t="shared" si="3"/>
        <v>7045.000000000001</v>
      </c>
      <c r="T14" s="65">
        <f t="shared" si="3"/>
        <v>1143.2</v>
      </c>
      <c r="U14" s="65">
        <f t="shared" si="3"/>
        <v>1294.6999999999996</v>
      </c>
      <c r="V14" s="65">
        <f t="shared" si="3"/>
        <v>1363.6000000000001</v>
      </c>
      <c r="W14" s="65">
        <f t="shared" si="3"/>
        <v>979.6</v>
      </c>
      <c r="X14" s="65">
        <f t="shared" si="3"/>
        <v>1252.2</v>
      </c>
      <c r="Y14" s="65">
        <f t="shared" si="3"/>
        <v>1262.1</v>
      </c>
      <c r="Z14" s="65">
        <f t="shared" si="3"/>
        <v>2778</v>
      </c>
      <c r="AA14" s="65">
        <f t="shared" si="3"/>
        <v>3154.1</v>
      </c>
      <c r="AB14" s="65">
        <f t="shared" si="3"/>
        <v>3366.1000000000004</v>
      </c>
      <c r="AC14" s="65">
        <f aca="true" t="shared" si="4" ref="AC14:BH14">SUM(AC4:AC13)</f>
        <v>246.4</v>
      </c>
      <c r="AD14" s="65">
        <f t="shared" si="4"/>
        <v>331</v>
      </c>
      <c r="AE14" s="65">
        <f t="shared" si="4"/>
        <v>361</v>
      </c>
      <c r="AF14" s="65">
        <f t="shared" si="4"/>
        <v>63.2</v>
      </c>
      <c r="AG14" s="65">
        <f t="shared" si="4"/>
        <v>61.9</v>
      </c>
      <c r="AH14" s="65">
        <f t="shared" si="4"/>
        <v>69.9</v>
      </c>
      <c r="AI14" s="65">
        <f t="shared" si="4"/>
        <v>146.10000000000002</v>
      </c>
      <c r="AJ14" s="65">
        <f t="shared" si="4"/>
        <v>119.10000000000001</v>
      </c>
      <c r="AK14" s="65">
        <f t="shared" si="4"/>
        <v>123.60000000000001</v>
      </c>
      <c r="AL14" s="65">
        <f t="shared" si="4"/>
        <v>70.6</v>
      </c>
      <c r="AM14" s="65">
        <f t="shared" si="4"/>
        <v>76.2</v>
      </c>
      <c r="AN14" s="65">
        <f t="shared" si="4"/>
        <v>84.9</v>
      </c>
      <c r="AO14" s="65">
        <f t="shared" si="4"/>
        <v>0</v>
      </c>
      <c r="AP14" s="65">
        <f t="shared" si="4"/>
        <v>0</v>
      </c>
      <c r="AQ14" s="65">
        <f t="shared" si="4"/>
        <v>0</v>
      </c>
      <c r="AR14" s="65">
        <f t="shared" si="4"/>
        <v>189.5</v>
      </c>
      <c r="AS14" s="65">
        <f t="shared" si="4"/>
        <v>191.7</v>
      </c>
      <c r="AT14" s="65">
        <f t="shared" si="4"/>
        <v>201.3</v>
      </c>
      <c r="AU14" s="65">
        <f t="shared" si="4"/>
        <v>913.6999999999999</v>
      </c>
      <c r="AV14" s="65">
        <f t="shared" si="4"/>
        <v>969.3000000000001</v>
      </c>
      <c r="AW14" s="65">
        <f t="shared" si="4"/>
        <v>1002.7</v>
      </c>
      <c r="AX14" s="65">
        <f t="shared" si="4"/>
        <v>186.3</v>
      </c>
      <c r="AY14" s="65">
        <f t="shared" si="4"/>
        <v>232</v>
      </c>
      <c r="AZ14" s="65">
        <f t="shared" si="4"/>
        <v>251</v>
      </c>
      <c r="BA14" s="65">
        <f t="shared" si="4"/>
        <v>93.5</v>
      </c>
      <c r="BB14" s="65">
        <f t="shared" si="4"/>
        <v>95</v>
      </c>
      <c r="BC14" s="65">
        <f t="shared" si="4"/>
        <v>102</v>
      </c>
      <c r="BD14" s="65">
        <f t="shared" si="4"/>
        <v>36</v>
      </c>
      <c r="BE14" s="65">
        <f t="shared" si="4"/>
        <v>38.5</v>
      </c>
      <c r="BF14" s="65">
        <f t="shared" si="4"/>
        <v>38.5</v>
      </c>
      <c r="BG14" s="65">
        <f t="shared" si="4"/>
        <v>33</v>
      </c>
      <c r="BH14" s="65">
        <f t="shared" si="4"/>
        <v>45</v>
      </c>
      <c r="BI14" s="65">
        <f aca="true" t="shared" si="5" ref="BI14:CT14">SUM(BI4:BI13)</f>
        <v>47</v>
      </c>
      <c r="BJ14" s="65">
        <f t="shared" si="5"/>
        <v>75.8</v>
      </c>
      <c r="BK14" s="65">
        <f t="shared" si="5"/>
        <v>63.5</v>
      </c>
      <c r="BL14" s="65">
        <f t="shared" si="5"/>
        <v>65</v>
      </c>
      <c r="BM14" s="65">
        <f t="shared" si="5"/>
        <v>5</v>
      </c>
      <c r="BN14" s="65">
        <f t="shared" si="5"/>
        <v>30</v>
      </c>
      <c r="BO14" s="65">
        <f t="shared" si="5"/>
        <v>30</v>
      </c>
      <c r="BP14" s="65">
        <f t="shared" si="5"/>
        <v>385.6</v>
      </c>
      <c r="BQ14" s="65">
        <f t="shared" si="5"/>
        <v>408.1</v>
      </c>
      <c r="BR14" s="65">
        <f t="shared" si="5"/>
        <v>425.1</v>
      </c>
      <c r="BS14" s="65">
        <f t="shared" si="5"/>
        <v>137.1</v>
      </c>
      <c r="BT14" s="65">
        <f t="shared" si="5"/>
        <v>160.1</v>
      </c>
      <c r="BU14" s="65">
        <f t="shared" si="5"/>
        <v>180</v>
      </c>
      <c r="BV14" s="65">
        <f>SUM(BV4:BV13)</f>
        <v>1</v>
      </c>
      <c r="BW14" s="65">
        <f>SUM(BW4:BW13)</f>
        <v>0</v>
      </c>
      <c r="BX14" s="65">
        <f>SUM(BX4:BX13)</f>
        <v>0</v>
      </c>
      <c r="BY14" s="65">
        <f t="shared" si="5"/>
        <v>3334.1</v>
      </c>
      <c r="BZ14" s="65">
        <f t="shared" si="5"/>
        <v>1857.3000000000002</v>
      </c>
      <c r="CA14" s="65">
        <f t="shared" si="5"/>
        <v>1864</v>
      </c>
      <c r="CB14" s="65">
        <f t="shared" si="5"/>
        <v>635</v>
      </c>
      <c r="CC14" s="65">
        <f t="shared" si="5"/>
        <v>1066.3</v>
      </c>
      <c r="CD14" s="65">
        <f t="shared" si="5"/>
        <v>1186.2</v>
      </c>
      <c r="CE14" s="65">
        <f t="shared" si="5"/>
        <v>0</v>
      </c>
      <c r="CF14" s="65">
        <f t="shared" si="5"/>
        <v>0</v>
      </c>
      <c r="CG14" s="65">
        <f t="shared" si="5"/>
        <v>0</v>
      </c>
      <c r="CH14" s="65">
        <f t="shared" si="5"/>
        <v>909.4000000000001</v>
      </c>
      <c r="CI14" s="65">
        <f t="shared" si="5"/>
        <v>301</v>
      </c>
      <c r="CJ14" s="65">
        <f t="shared" si="5"/>
        <v>322.2</v>
      </c>
      <c r="CK14" s="65">
        <f t="shared" si="5"/>
        <v>860.2</v>
      </c>
      <c r="CL14" s="65">
        <f t="shared" si="5"/>
        <v>814.3</v>
      </c>
      <c r="CM14" s="65">
        <f t="shared" si="5"/>
        <v>843.6</v>
      </c>
      <c r="CN14" s="65">
        <f t="shared" si="5"/>
        <v>60</v>
      </c>
      <c r="CO14" s="65">
        <f t="shared" si="5"/>
        <v>75</v>
      </c>
      <c r="CP14" s="65">
        <f t="shared" si="5"/>
        <v>80.7</v>
      </c>
      <c r="CQ14" s="65">
        <f t="shared" si="5"/>
        <v>2434</v>
      </c>
      <c r="CR14" s="65">
        <f t="shared" si="5"/>
        <v>2476.2</v>
      </c>
      <c r="CS14" s="65">
        <f t="shared" si="5"/>
        <v>2579.5</v>
      </c>
      <c r="CT14" s="65">
        <f t="shared" si="5"/>
        <v>21</v>
      </c>
      <c r="CU14" s="65">
        <f>SUM(CU4:CU13)</f>
        <v>27.5</v>
      </c>
      <c r="CV14" s="65">
        <f>SUM(CV4:CV13)</f>
        <v>30.1</v>
      </c>
      <c r="CW14" s="65">
        <f>SUM(CW4:CW13)</f>
        <v>210</v>
      </c>
      <c r="CX14" s="65">
        <f aca="true" t="shared" si="6" ref="CX14:DN14">SUM(CX4:CX13)</f>
        <v>279</v>
      </c>
      <c r="CY14" s="65">
        <f t="shared" si="6"/>
        <v>284</v>
      </c>
      <c r="CZ14" s="65">
        <f t="shared" si="6"/>
        <v>521</v>
      </c>
      <c r="DA14" s="65">
        <f t="shared" si="6"/>
        <v>539.8</v>
      </c>
      <c r="DB14" s="65">
        <f t="shared" si="6"/>
        <v>465.1</v>
      </c>
      <c r="DC14" s="65">
        <f t="shared" si="6"/>
        <v>195</v>
      </c>
      <c r="DD14" s="65">
        <f t="shared" si="6"/>
        <v>197</v>
      </c>
      <c r="DE14" s="65">
        <f t="shared" si="6"/>
        <v>224.6</v>
      </c>
      <c r="DF14" s="65">
        <f t="shared" si="6"/>
        <v>41</v>
      </c>
      <c r="DG14" s="65">
        <f t="shared" si="6"/>
        <v>61.8</v>
      </c>
      <c r="DH14" s="65">
        <f t="shared" si="6"/>
        <v>92.69999999999999</v>
      </c>
      <c r="DI14" s="65">
        <f t="shared" si="6"/>
        <v>75</v>
      </c>
      <c r="DJ14" s="65">
        <f t="shared" si="6"/>
        <v>32</v>
      </c>
      <c r="DK14" s="65">
        <f t="shared" si="6"/>
        <v>42</v>
      </c>
      <c r="DL14" s="65">
        <f t="shared" si="6"/>
        <v>49947.99999999999</v>
      </c>
      <c r="DM14" s="65">
        <f t="shared" si="6"/>
        <v>53952.31</v>
      </c>
      <c r="DN14" s="65">
        <f t="shared" si="6"/>
        <v>56699.69999999999</v>
      </c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</row>
    <row r="15" spans="1:118" ht="15.75" thickBot="1">
      <c r="A15" s="26">
        <v>1</v>
      </c>
      <c r="B15" s="18" t="s">
        <v>24</v>
      </c>
      <c r="C15" s="17" t="s">
        <v>25</v>
      </c>
      <c r="D15" s="52">
        <v>201</v>
      </c>
      <c r="E15" s="46">
        <v>707.4</v>
      </c>
      <c r="F15" s="46">
        <v>723.7</v>
      </c>
      <c r="G15" s="46">
        <v>761.8</v>
      </c>
      <c r="H15" s="46">
        <v>330.2</v>
      </c>
      <c r="I15" s="46">
        <v>412.5</v>
      </c>
      <c r="J15" s="46">
        <v>437.5</v>
      </c>
      <c r="K15" s="46">
        <v>81.4</v>
      </c>
      <c r="L15" s="46">
        <v>93.4</v>
      </c>
      <c r="M15" s="46">
        <v>96.8</v>
      </c>
      <c r="N15" s="46">
        <v>56.5</v>
      </c>
      <c r="O15" s="46">
        <v>59.8</v>
      </c>
      <c r="P15" s="46">
        <v>62.4</v>
      </c>
      <c r="Q15" s="46">
        <v>254.1</v>
      </c>
      <c r="R15" s="46">
        <v>275.5</v>
      </c>
      <c r="S15" s="46">
        <v>290.2</v>
      </c>
      <c r="T15" s="46">
        <v>49.2</v>
      </c>
      <c r="U15" s="46">
        <v>53.8</v>
      </c>
      <c r="V15" s="46">
        <v>56.7</v>
      </c>
      <c r="W15" s="46">
        <v>28</v>
      </c>
      <c r="X15" s="46">
        <v>32</v>
      </c>
      <c r="Y15" s="46">
        <v>32</v>
      </c>
      <c r="Z15" s="46">
        <v>7</v>
      </c>
      <c r="AA15" s="46">
        <v>8</v>
      </c>
      <c r="AB15" s="46">
        <v>9</v>
      </c>
      <c r="AC15" s="46">
        <v>2</v>
      </c>
      <c r="AD15" s="46">
        <v>3</v>
      </c>
      <c r="AE15" s="46">
        <v>3</v>
      </c>
      <c r="AF15" s="46">
        <v>0.5</v>
      </c>
      <c r="AG15" s="46">
        <v>0.5</v>
      </c>
      <c r="AH15" s="46">
        <v>1</v>
      </c>
      <c r="AI15" s="46">
        <v>5.6</v>
      </c>
      <c r="AJ15" s="46">
        <v>5</v>
      </c>
      <c r="AK15" s="46">
        <v>5</v>
      </c>
      <c r="AL15" s="46">
        <v>2</v>
      </c>
      <c r="AM15" s="46">
        <v>4</v>
      </c>
      <c r="AN15" s="46">
        <v>4</v>
      </c>
      <c r="AO15" s="46"/>
      <c r="AP15" s="46"/>
      <c r="AQ15" s="46"/>
      <c r="AR15" s="46">
        <v>1</v>
      </c>
      <c r="AS15" s="46">
        <v>2</v>
      </c>
      <c r="AT15" s="46">
        <v>2</v>
      </c>
      <c r="AU15" s="46">
        <v>37.6</v>
      </c>
      <c r="AV15" s="46">
        <v>38</v>
      </c>
      <c r="AW15" s="46">
        <v>38.8</v>
      </c>
      <c r="AX15" s="46">
        <v>10</v>
      </c>
      <c r="AY15" s="46">
        <v>10</v>
      </c>
      <c r="AZ15" s="46">
        <v>13</v>
      </c>
      <c r="BA15" s="46">
        <v>5</v>
      </c>
      <c r="BB15" s="46">
        <v>6</v>
      </c>
      <c r="BC15" s="46">
        <v>6</v>
      </c>
      <c r="BD15" s="46">
        <v>0.5</v>
      </c>
      <c r="BE15" s="46">
        <v>1</v>
      </c>
      <c r="BF15" s="46">
        <v>1</v>
      </c>
      <c r="BG15" s="46"/>
      <c r="BH15" s="46"/>
      <c r="BI15" s="46"/>
      <c r="BJ15" s="46">
        <v>5</v>
      </c>
      <c r="BK15" s="46">
        <v>6</v>
      </c>
      <c r="BL15" s="46">
        <v>7</v>
      </c>
      <c r="BM15" s="46">
        <v>5</v>
      </c>
      <c r="BN15" s="46">
        <v>5</v>
      </c>
      <c r="BO15" s="46">
        <v>5</v>
      </c>
      <c r="BP15" s="46">
        <v>8</v>
      </c>
      <c r="BQ15" s="46">
        <v>5</v>
      </c>
      <c r="BR15" s="46">
        <v>5</v>
      </c>
      <c r="BS15" s="46">
        <v>5</v>
      </c>
      <c r="BT15" s="46">
        <v>6.5</v>
      </c>
      <c r="BU15" s="46">
        <v>6.5</v>
      </c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>
        <v>40</v>
      </c>
      <c r="CI15" s="46">
        <v>45</v>
      </c>
      <c r="CJ15" s="46">
        <v>45</v>
      </c>
      <c r="CK15" s="46">
        <v>288</v>
      </c>
      <c r="CL15" s="46">
        <v>287.6</v>
      </c>
      <c r="CM15" s="46">
        <v>300</v>
      </c>
      <c r="CN15" s="46"/>
      <c r="CO15" s="46"/>
      <c r="CP15" s="46"/>
      <c r="CQ15" s="46">
        <v>95.1</v>
      </c>
      <c r="CR15" s="46">
        <v>100.3</v>
      </c>
      <c r="CS15" s="46">
        <v>105.3</v>
      </c>
      <c r="CT15" s="46">
        <v>1</v>
      </c>
      <c r="CU15" s="46">
        <v>1</v>
      </c>
      <c r="CV15" s="46">
        <v>1</v>
      </c>
      <c r="CW15" s="46">
        <v>10</v>
      </c>
      <c r="CX15" s="46">
        <v>8</v>
      </c>
      <c r="CY15" s="46">
        <v>10</v>
      </c>
      <c r="CZ15" s="46">
        <v>10</v>
      </c>
      <c r="DA15" s="46">
        <v>5</v>
      </c>
      <c r="DB15" s="46">
        <v>5</v>
      </c>
      <c r="DC15" s="46"/>
      <c r="DD15" s="46"/>
      <c r="DE15" s="46"/>
      <c r="DF15" s="46">
        <v>2</v>
      </c>
      <c r="DG15" s="46">
        <v>2</v>
      </c>
      <c r="DH15" s="46">
        <v>2</v>
      </c>
      <c r="DI15" s="46"/>
      <c r="DJ15" s="46"/>
      <c r="DK15" s="46"/>
      <c r="DL15" s="64">
        <f>E15+H15+K15+N15+Q15+T15+W15+Z15+AC15+AF15+AI15+AL15+AO15+AR15+AU15+AX15+BA15+BD15+BG15+BJ15+BM15+BP15+BS15+BV15+BY15+CB15+CE15+CH15+CK15+CN15+CQ15+CT15+CW15+CZ15+DC15+DF15+DI15</f>
        <v>2047.0999999999997</v>
      </c>
      <c r="DM15" s="64">
        <f>F15+I15+L15+O15+R15+U15+X15+AA15+AD15+AG15+AJ15+AM15+AP15+AS15+AV15+AY15+BB15+BE15+BH15+BK15+BN15+BQ15+BT15+BW15+BZ15+CC15+CF15+CI15+CL15+CO15+CR15+CU15+CX15+DA15+DD15+DG15+DJ15</f>
        <v>2199.6000000000004</v>
      </c>
      <c r="DN15" s="64">
        <f>G15+J15+M15+P15+S15+V15+Y15+AB15+AE15+AH15+AK15+AN15+AQ15+AT15+AW15+AZ15+BC15+BF15+BI15+BL15+BO15+BR15+BU15+BX15+CA15+CD15+CG15+CJ15+CM15+CP15+CS15+CV15+CY15+DB15+DE15+DH15+DK15</f>
        <v>2312</v>
      </c>
    </row>
    <row r="16" spans="1:118" ht="16.5" thickBot="1">
      <c r="A16" s="26">
        <v>2</v>
      </c>
      <c r="B16" s="18" t="s">
        <v>89</v>
      </c>
      <c r="C16" s="27" t="s">
        <v>6</v>
      </c>
      <c r="D16" s="52">
        <v>201</v>
      </c>
      <c r="E16" s="46">
        <v>642.2</v>
      </c>
      <c r="F16" s="46">
        <v>986.3</v>
      </c>
      <c r="G16" s="46">
        <v>997.4</v>
      </c>
      <c r="H16" s="46">
        <v>859.8</v>
      </c>
      <c r="I16" s="46">
        <v>1144.5</v>
      </c>
      <c r="J16" s="46">
        <v>1248.9</v>
      </c>
      <c r="K16" s="46">
        <v>125.1</v>
      </c>
      <c r="L16" s="46">
        <v>144</v>
      </c>
      <c r="M16" s="46">
        <v>150</v>
      </c>
      <c r="N16" s="46">
        <v>85</v>
      </c>
      <c r="O16" s="46">
        <v>82</v>
      </c>
      <c r="P16" s="46">
        <v>88</v>
      </c>
      <c r="Q16" s="46">
        <v>366</v>
      </c>
      <c r="R16" s="46">
        <v>504.1</v>
      </c>
      <c r="S16" s="46">
        <v>531.3</v>
      </c>
      <c r="T16" s="46">
        <v>72</v>
      </c>
      <c r="U16" s="46">
        <v>98.4</v>
      </c>
      <c r="V16" s="46">
        <v>103.7</v>
      </c>
      <c r="W16" s="46">
        <v>60</v>
      </c>
      <c r="X16" s="46">
        <v>70</v>
      </c>
      <c r="Y16" s="46">
        <v>70</v>
      </c>
      <c r="Z16" s="46">
        <v>276.5</v>
      </c>
      <c r="AA16" s="46">
        <v>222.5</v>
      </c>
      <c r="AB16" s="46">
        <v>233.2</v>
      </c>
      <c r="AC16" s="46"/>
      <c r="AD16" s="46"/>
      <c r="AE16" s="46"/>
      <c r="AF16" s="46"/>
      <c r="AG16" s="46"/>
      <c r="AH16" s="46"/>
      <c r="AI16" s="46">
        <v>5.8</v>
      </c>
      <c r="AJ16" s="46">
        <v>5</v>
      </c>
      <c r="AK16" s="46">
        <v>5</v>
      </c>
      <c r="AL16" s="46">
        <v>6</v>
      </c>
      <c r="AM16" s="46">
        <v>6</v>
      </c>
      <c r="AN16" s="46">
        <v>6</v>
      </c>
      <c r="AO16" s="46"/>
      <c r="AP16" s="46"/>
      <c r="AQ16" s="46"/>
      <c r="AR16" s="46"/>
      <c r="AS16" s="46"/>
      <c r="AT16" s="46"/>
      <c r="AU16" s="46">
        <v>47.5</v>
      </c>
      <c r="AV16" s="46">
        <v>43</v>
      </c>
      <c r="AW16" s="46">
        <v>43</v>
      </c>
      <c r="AX16" s="46">
        <v>14.5</v>
      </c>
      <c r="AY16" s="46">
        <v>6</v>
      </c>
      <c r="AZ16" s="46">
        <v>6</v>
      </c>
      <c r="BA16" s="46">
        <v>5</v>
      </c>
      <c r="BB16" s="46">
        <v>6</v>
      </c>
      <c r="BC16" s="46">
        <v>6</v>
      </c>
      <c r="BD16" s="46"/>
      <c r="BE16" s="46"/>
      <c r="BF16" s="46"/>
      <c r="BG16" s="46"/>
      <c r="BH16" s="46"/>
      <c r="BI16" s="46"/>
      <c r="BJ16" s="46">
        <v>3.5</v>
      </c>
      <c r="BK16" s="46">
        <v>3</v>
      </c>
      <c r="BL16" s="46">
        <v>3</v>
      </c>
      <c r="BM16" s="46"/>
      <c r="BN16" s="46"/>
      <c r="BO16" s="46"/>
      <c r="BP16" s="46">
        <v>3.5</v>
      </c>
      <c r="BQ16" s="46">
        <v>3</v>
      </c>
      <c r="BR16" s="46">
        <v>3</v>
      </c>
      <c r="BS16" s="46">
        <v>5</v>
      </c>
      <c r="BT16" s="46">
        <v>6</v>
      </c>
      <c r="BU16" s="46">
        <v>6</v>
      </c>
      <c r="BV16" s="46"/>
      <c r="BW16" s="46"/>
      <c r="BX16" s="46"/>
      <c r="BY16" s="46"/>
      <c r="BZ16" s="46"/>
      <c r="CA16" s="46"/>
      <c r="CB16" s="46"/>
      <c r="CC16" s="46"/>
      <c r="CD16" s="46"/>
      <c r="CE16" s="46">
        <v>3</v>
      </c>
      <c r="CF16" s="46"/>
      <c r="CG16" s="46"/>
      <c r="CH16" s="46">
        <v>3</v>
      </c>
      <c r="CI16" s="46">
        <v>2</v>
      </c>
      <c r="CJ16" s="46">
        <v>2</v>
      </c>
      <c r="CK16" s="46"/>
      <c r="CL16" s="46"/>
      <c r="CM16" s="46"/>
      <c r="CN16" s="46"/>
      <c r="CO16" s="46"/>
      <c r="CP16" s="46"/>
      <c r="CQ16" s="46">
        <v>124.6</v>
      </c>
      <c r="CR16" s="46">
        <v>136.4</v>
      </c>
      <c r="CS16" s="46">
        <v>143.2</v>
      </c>
      <c r="CT16" s="46"/>
      <c r="CU16" s="46"/>
      <c r="CV16" s="46"/>
      <c r="CW16" s="46">
        <v>3</v>
      </c>
      <c r="CX16" s="46">
        <v>3</v>
      </c>
      <c r="CY16" s="46">
        <v>3</v>
      </c>
      <c r="CZ16" s="46">
        <v>7</v>
      </c>
      <c r="DA16" s="46">
        <v>3</v>
      </c>
      <c r="DB16" s="46">
        <v>3</v>
      </c>
      <c r="DC16" s="46"/>
      <c r="DD16" s="46"/>
      <c r="DE16" s="46"/>
      <c r="DF16" s="46"/>
      <c r="DG16" s="46"/>
      <c r="DH16" s="46"/>
      <c r="DI16" s="46"/>
      <c r="DJ16" s="46"/>
      <c r="DK16" s="46"/>
      <c r="DL16" s="64">
        <f aca="true" t="shared" si="7" ref="DL16:DL53">E16+H16+K16+N16+Q16+T16+W16+Z16+AC16+AF16+AI16+AL16+AO16+AR16+AU16+AX16+BA16+BD16+BG16+BJ16+BM16+BP16+BS16+BV16+BY16+CB16+CE16+CH16+CK16+CN16+CQ16+CT16+CW16+CZ16+DC16+DF16+DI16</f>
        <v>2718</v>
      </c>
      <c r="DM16" s="64">
        <f aca="true" t="shared" si="8" ref="DM16:DM53">F16+I16+L16+O16+R16+U16+X16+AA16+AD16+AG16+AJ16+AM16+AP16+AS16+AV16+AY16+BB16+BE16+BH16+BK16+BN16+BQ16+BT16+BW16+BZ16+CC16+CF16+CI16+CL16+CO16+CR16+CU16+CX16+DA16+DD16+DG16+DJ16</f>
        <v>3474.2000000000003</v>
      </c>
      <c r="DN16" s="64">
        <f aca="true" t="shared" si="9" ref="DN16:DN53">G16+J16+M16+P16+S16+V16+Y16+AB16+AE16+AH16+AK16+AN16+AQ16+AT16+AW16+AZ16+BC16+BF16+BI16+BL16+BO16+BR16+BU16+BX16+CA16+CD16+CG16+CJ16+CM16+CP16+CS16+CV16+CY16+DB16+DE16+DH16+DK16</f>
        <v>3651.7</v>
      </c>
    </row>
    <row r="17" spans="1:118" ht="15.75" thickBot="1">
      <c r="A17" s="9">
        <v>3</v>
      </c>
      <c r="B17" s="20" t="s">
        <v>28</v>
      </c>
      <c r="C17" s="11" t="s">
        <v>29</v>
      </c>
      <c r="D17" s="52">
        <v>201</v>
      </c>
      <c r="E17" s="46">
        <v>805</v>
      </c>
      <c r="F17" s="46">
        <v>851.3</v>
      </c>
      <c r="G17" s="46">
        <v>895</v>
      </c>
      <c r="H17" s="46">
        <v>372.4</v>
      </c>
      <c r="I17" s="46">
        <v>411.1</v>
      </c>
      <c r="J17" s="46">
        <v>435.6</v>
      </c>
      <c r="K17" s="46">
        <v>94.5</v>
      </c>
      <c r="L17" s="46">
        <v>101.6</v>
      </c>
      <c r="M17" s="46">
        <v>107.2</v>
      </c>
      <c r="N17" s="46">
        <v>64.3</v>
      </c>
      <c r="O17" s="46">
        <v>72.2</v>
      </c>
      <c r="P17" s="46">
        <v>76</v>
      </c>
      <c r="Q17" s="46">
        <v>288.1</v>
      </c>
      <c r="R17" s="46">
        <v>309.5</v>
      </c>
      <c r="S17" s="46">
        <v>326</v>
      </c>
      <c r="T17" s="46">
        <v>55.9</v>
      </c>
      <c r="U17" s="46">
        <v>60.1</v>
      </c>
      <c r="V17" s="46">
        <v>63.3</v>
      </c>
      <c r="W17" s="46">
        <v>45</v>
      </c>
      <c r="X17" s="46">
        <v>50</v>
      </c>
      <c r="Y17" s="46">
        <v>50</v>
      </c>
      <c r="Z17" s="46">
        <v>2</v>
      </c>
      <c r="AA17" s="46">
        <v>2</v>
      </c>
      <c r="AB17" s="46">
        <v>2</v>
      </c>
      <c r="AC17" s="46">
        <v>8</v>
      </c>
      <c r="AD17" s="46">
        <v>10</v>
      </c>
      <c r="AE17" s="46">
        <v>11</v>
      </c>
      <c r="AF17" s="46">
        <v>4</v>
      </c>
      <c r="AG17" s="46">
        <v>5</v>
      </c>
      <c r="AH17" s="46">
        <v>5</v>
      </c>
      <c r="AI17" s="46">
        <v>1</v>
      </c>
      <c r="AJ17" s="46">
        <v>1</v>
      </c>
      <c r="AK17" s="46">
        <v>1</v>
      </c>
      <c r="AL17" s="46">
        <v>15</v>
      </c>
      <c r="AM17" s="46">
        <v>15</v>
      </c>
      <c r="AN17" s="46">
        <v>15</v>
      </c>
      <c r="AO17" s="46"/>
      <c r="AP17" s="46"/>
      <c r="AQ17" s="46"/>
      <c r="AR17" s="46"/>
      <c r="AS17" s="46"/>
      <c r="AT17" s="46"/>
      <c r="AU17" s="46">
        <v>5</v>
      </c>
      <c r="AV17" s="46">
        <v>6</v>
      </c>
      <c r="AW17" s="46">
        <v>7</v>
      </c>
      <c r="AX17" s="46">
        <v>8</v>
      </c>
      <c r="AY17" s="46">
        <v>12</v>
      </c>
      <c r="AZ17" s="46">
        <v>10</v>
      </c>
      <c r="BA17" s="46">
        <v>6</v>
      </c>
      <c r="BB17" s="46">
        <v>6</v>
      </c>
      <c r="BC17" s="46">
        <v>6</v>
      </c>
      <c r="BD17" s="46">
        <v>2</v>
      </c>
      <c r="BE17" s="46">
        <v>2</v>
      </c>
      <c r="BF17" s="46">
        <v>2</v>
      </c>
      <c r="BG17" s="46"/>
      <c r="BH17" s="46"/>
      <c r="BI17" s="46"/>
      <c r="BJ17" s="46">
        <v>9</v>
      </c>
      <c r="BK17" s="46">
        <v>10</v>
      </c>
      <c r="BL17" s="46">
        <v>11</v>
      </c>
      <c r="BM17" s="46"/>
      <c r="BN17" s="46"/>
      <c r="BO17" s="46"/>
      <c r="BP17" s="46">
        <v>10</v>
      </c>
      <c r="BQ17" s="46">
        <v>15</v>
      </c>
      <c r="BR17" s="46">
        <v>15</v>
      </c>
      <c r="BS17" s="46">
        <v>3</v>
      </c>
      <c r="BT17" s="46">
        <v>4</v>
      </c>
      <c r="BU17" s="46">
        <v>4</v>
      </c>
      <c r="BV17" s="46"/>
      <c r="BW17" s="46"/>
      <c r="BX17" s="46"/>
      <c r="BY17" s="46">
        <v>249.3</v>
      </c>
      <c r="BZ17" s="46">
        <v>94.5</v>
      </c>
      <c r="CA17" s="46">
        <v>118.2</v>
      </c>
      <c r="CB17" s="46">
        <v>105.9</v>
      </c>
      <c r="CC17" s="46">
        <v>150</v>
      </c>
      <c r="CD17" s="46">
        <v>150</v>
      </c>
      <c r="CE17" s="46">
        <v>5</v>
      </c>
      <c r="CF17" s="46">
        <v>6</v>
      </c>
      <c r="CG17" s="46">
        <v>5</v>
      </c>
      <c r="CH17" s="46"/>
      <c r="CI17" s="46">
        <v>47</v>
      </c>
      <c r="CJ17" s="46">
        <v>49.5</v>
      </c>
      <c r="CK17" s="46">
        <v>160</v>
      </c>
      <c r="CL17" s="46">
        <v>180</v>
      </c>
      <c r="CM17" s="46">
        <v>180</v>
      </c>
      <c r="CN17" s="46"/>
      <c r="CO17" s="46"/>
      <c r="CP17" s="46"/>
      <c r="CQ17" s="46">
        <v>138</v>
      </c>
      <c r="CR17" s="46">
        <v>137.7</v>
      </c>
      <c r="CS17" s="46">
        <v>144.6</v>
      </c>
      <c r="CT17" s="46">
        <v>1</v>
      </c>
      <c r="CU17" s="46">
        <v>1</v>
      </c>
      <c r="CV17" s="46">
        <v>1</v>
      </c>
      <c r="CW17" s="46">
        <v>15</v>
      </c>
      <c r="CX17" s="46">
        <v>15</v>
      </c>
      <c r="CY17" s="46">
        <v>15</v>
      </c>
      <c r="CZ17" s="46">
        <v>28</v>
      </c>
      <c r="DA17" s="46">
        <v>30</v>
      </c>
      <c r="DB17" s="46">
        <v>35</v>
      </c>
      <c r="DC17" s="46">
        <v>40</v>
      </c>
      <c r="DD17" s="46">
        <v>45</v>
      </c>
      <c r="DE17" s="46">
        <v>45</v>
      </c>
      <c r="DF17" s="46">
        <v>4</v>
      </c>
      <c r="DG17" s="46">
        <v>2</v>
      </c>
      <c r="DH17" s="46">
        <v>2</v>
      </c>
      <c r="DI17" s="46">
        <v>10</v>
      </c>
      <c r="DJ17" s="46">
        <v>9.4</v>
      </c>
      <c r="DK17" s="46">
        <v>10</v>
      </c>
      <c r="DL17" s="64">
        <f t="shared" si="7"/>
        <v>2554.4</v>
      </c>
      <c r="DM17" s="64">
        <f t="shared" si="8"/>
        <v>2661.4</v>
      </c>
      <c r="DN17" s="64">
        <f t="shared" si="9"/>
        <v>2797.3999999999996</v>
      </c>
    </row>
    <row r="18" spans="1:118" ht="15.75" thickBot="1">
      <c r="A18" s="26">
        <v>4</v>
      </c>
      <c r="B18" s="20" t="s">
        <v>26</v>
      </c>
      <c r="C18" s="11" t="s">
        <v>27</v>
      </c>
      <c r="D18" s="52">
        <v>201</v>
      </c>
      <c r="E18" s="46">
        <v>742.8</v>
      </c>
      <c r="F18" s="46">
        <v>770.3</v>
      </c>
      <c r="G18" s="46">
        <v>799.5</v>
      </c>
      <c r="H18" s="46">
        <v>267</v>
      </c>
      <c r="I18" s="46">
        <v>280</v>
      </c>
      <c r="J18" s="46">
        <v>302</v>
      </c>
      <c r="K18" s="46">
        <v>73.9</v>
      </c>
      <c r="L18" s="46">
        <v>74.7</v>
      </c>
      <c r="M18" s="46">
        <v>83</v>
      </c>
      <c r="N18" s="46">
        <v>68</v>
      </c>
      <c r="O18" s="46">
        <v>58</v>
      </c>
      <c r="P18" s="46">
        <v>59</v>
      </c>
      <c r="Q18" s="46">
        <v>247.9</v>
      </c>
      <c r="R18" s="46">
        <v>254.5</v>
      </c>
      <c r="S18" s="46">
        <v>267.4</v>
      </c>
      <c r="T18" s="46">
        <v>48.5</v>
      </c>
      <c r="U18" s="46">
        <v>49.6</v>
      </c>
      <c r="V18" s="46">
        <v>52.1</v>
      </c>
      <c r="W18" s="46">
        <v>40</v>
      </c>
      <c r="X18" s="46">
        <v>50</v>
      </c>
      <c r="Y18" s="46">
        <v>50</v>
      </c>
      <c r="Z18" s="46">
        <v>400</v>
      </c>
      <c r="AA18" s="46">
        <v>400</v>
      </c>
      <c r="AB18" s="46">
        <v>400</v>
      </c>
      <c r="AC18" s="46">
        <v>3</v>
      </c>
      <c r="AD18" s="46">
        <v>8</v>
      </c>
      <c r="AE18" s="46">
        <v>8</v>
      </c>
      <c r="AF18" s="46"/>
      <c r="AG18" s="46"/>
      <c r="AH18" s="46"/>
      <c r="AI18" s="46">
        <v>8</v>
      </c>
      <c r="AJ18" s="46">
        <v>9</v>
      </c>
      <c r="AK18" s="46">
        <v>9</v>
      </c>
      <c r="AL18" s="46">
        <v>3</v>
      </c>
      <c r="AM18" s="46">
        <v>4</v>
      </c>
      <c r="AN18" s="46">
        <v>4</v>
      </c>
      <c r="AO18" s="46"/>
      <c r="AP18" s="46"/>
      <c r="AQ18" s="46"/>
      <c r="AR18" s="46">
        <v>81.6</v>
      </c>
      <c r="AS18" s="46">
        <v>74.6</v>
      </c>
      <c r="AT18" s="46">
        <v>77.2</v>
      </c>
      <c r="AU18" s="46">
        <v>75</v>
      </c>
      <c r="AV18" s="46">
        <v>75</v>
      </c>
      <c r="AW18" s="46">
        <v>91.1</v>
      </c>
      <c r="AX18" s="46">
        <v>12</v>
      </c>
      <c r="AY18" s="46">
        <v>12</v>
      </c>
      <c r="AZ18" s="46">
        <v>12</v>
      </c>
      <c r="BA18" s="46">
        <v>4</v>
      </c>
      <c r="BB18" s="46">
        <v>5</v>
      </c>
      <c r="BC18" s="46">
        <v>5</v>
      </c>
      <c r="BD18" s="46"/>
      <c r="BE18" s="46"/>
      <c r="BF18" s="46"/>
      <c r="BG18" s="46"/>
      <c r="BH18" s="46"/>
      <c r="BI18" s="46"/>
      <c r="BJ18" s="46">
        <v>6</v>
      </c>
      <c r="BK18" s="46">
        <v>6.9</v>
      </c>
      <c r="BL18" s="46">
        <v>6.9</v>
      </c>
      <c r="BM18" s="46"/>
      <c r="BN18" s="46"/>
      <c r="BO18" s="46"/>
      <c r="BP18" s="46"/>
      <c r="BQ18" s="46"/>
      <c r="BR18" s="46"/>
      <c r="BS18" s="46">
        <v>8</v>
      </c>
      <c r="BT18" s="46">
        <v>8</v>
      </c>
      <c r="BU18" s="46">
        <v>8</v>
      </c>
      <c r="BV18" s="46"/>
      <c r="BW18" s="46"/>
      <c r="BX18" s="46"/>
      <c r="BY18" s="46">
        <v>45</v>
      </c>
      <c r="BZ18" s="46">
        <v>60</v>
      </c>
      <c r="CA18" s="46">
        <v>60</v>
      </c>
      <c r="CB18" s="46"/>
      <c r="CC18" s="46"/>
      <c r="CD18" s="46"/>
      <c r="CE18" s="46"/>
      <c r="CF18" s="46"/>
      <c r="CG18" s="46"/>
      <c r="CH18" s="46">
        <v>23.3</v>
      </c>
      <c r="CI18" s="46">
        <v>26.5</v>
      </c>
      <c r="CJ18" s="46">
        <v>46.5</v>
      </c>
      <c r="CK18" s="46"/>
      <c r="CL18" s="46"/>
      <c r="CM18" s="46"/>
      <c r="CN18" s="46"/>
      <c r="CO18" s="46"/>
      <c r="CP18" s="46"/>
      <c r="CQ18" s="46">
        <v>134</v>
      </c>
      <c r="CR18" s="46">
        <v>140.4</v>
      </c>
      <c r="CS18" s="46">
        <v>147.4</v>
      </c>
      <c r="CT18" s="46"/>
      <c r="CU18" s="46"/>
      <c r="CV18" s="46"/>
      <c r="CW18" s="46">
        <v>3</v>
      </c>
      <c r="CX18" s="46">
        <v>6</v>
      </c>
      <c r="CY18" s="46">
        <v>6</v>
      </c>
      <c r="CZ18" s="46">
        <v>5.4</v>
      </c>
      <c r="DA18" s="46">
        <v>10</v>
      </c>
      <c r="DB18" s="46">
        <v>10</v>
      </c>
      <c r="DC18" s="46"/>
      <c r="DD18" s="46"/>
      <c r="DE18" s="46"/>
      <c r="DF18" s="46"/>
      <c r="DG18" s="46"/>
      <c r="DH18" s="46"/>
      <c r="DI18" s="46"/>
      <c r="DJ18" s="46"/>
      <c r="DK18" s="46"/>
      <c r="DL18" s="64">
        <f t="shared" si="7"/>
        <v>2299.4</v>
      </c>
      <c r="DM18" s="64">
        <f t="shared" si="8"/>
        <v>2382.5</v>
      </c>
      <c r="DN18" s="64">
        <f t="shared" si="9"/>
        <v>2504.1</v>
      </c>
    </row>
    <row r="19" spans="1:118" ht="15.75" thickBot="1">
      <c r="A19" s="9">
        <v>5</v>
      </c>
      <c r="B19" s="20" t="s">
        <v>30</v>
      </c>
      <c r="C19" s="11" t="s">
        <v>31</v>
      </c>
      <c r="D19" s="52">
        <v>201</v>
      </c>
      <c r="E19" s="46">
        <v>863.5</v>
      </c>
      <c r="F19" s="46">
        <v>891.7</v>
      </c>
      <c r="G19" s="46">
        <v>937.5</v>
      </c>
      <c r="H19" s="46">
        <v>518.4</v>
      </c>
      <c r="I19" s="46">
        <v>499.4</v>
      </c>
      <c r="J19" s="46">
        <v>521.7</v>
      </c>
      <c r="K19" s="46">
        <v>109.3</v>
      </c>
      <c r="L19" s="46">
        <v>116.3</v>
      </c>
      <c r="M19" s="46">
        <v>122.4</v>
      </c>
      <c r="N19" s="46">
        <v>79.2</v>
      </c>
      <c r="O19" s="46">
        <v>91.2</v>
      </c>
      <c r="P19" s="46">
        <v>101.2</v>
      </c>
      <c r="Q19" s="46">
        <v>338.5</v>
      </c>
      <c r="R19" s="46">
        <v>341.9</v>
      </c>
      <c r="S19" s="46">
        <v>359.9</v>
      </c>
      <c r="T19" s="46">
        <v>65.7</v>
      </c>
      <c r="U19" s="46">
        <v>66.7</v>
      </c>
      <c r="V19" s="46">
        <v>70.2</v>
      </c>
      <c r="W19" s="46">
        <v>40</v>
      </c>
      <c r="X19" s="46">
        <v>38</v>
      </c>
      <c r="Y19" s="46">
        <v>38</v>
      </c>
      <c r="Z19" s="46">
        <v>3</v>
      </c>
      <c r="AA19" s="46">
        <v>3</v>
      </c>
      <c r="AB19" s="46">
        <v>3</v>
      </c>
      <c r="AC19" s="46"/>
      <c r="AD19" s="46"/>
      <c r="AE19" s="46"/>
      <c r="AF19" s="46"/>
      <c r="AG19" s="46"/>
      <c r="AH19" s="46"/>
      <c r="AI19" s="46">
        <v>9</v>
      </c>
      <c r="AJ19" s="46">
        <v>9</v>
      </c>
      <c r="AK19" s="46">
        <v>9</v>
      </c>
      <c r="AL19" s="46">
        <v>3.6</v>
      </c>
      <c r="AM19" s="46">
        <v>3.6</v>
      </c>
      <c r="AN19" s="46">
        <v>3.6</v>
      </c>
      <c r="AO19" s="46"/>
      <c r="AP19" s="46"/>
      <c r="AQ19" s="46"/>
      <c r="AR19" s="46">
        <v>7</v>
      </c>
      <c r="AS19" s="46">
        <v>7</v>
      </c>
      <c r="AT19" s="46">
        <v>7</v>
      </c>
      <c r="AU19" s="46">
        <v>53</v>
      </c>
      <c r="AV19" s="46">
        <v>20</v>
      </c>
      <c r="AW19" s="46">
        <v>20</v>
      </c>
      <c r="AX19" s="46">
        <v>10</v>
      </c>
      <c r="AY19" s="46">
        <v>6</v>
      </c>
      <c r="AZ19" s="46">
        <v>6</v>
      </c>
      <c r="BA19" s="46">
        <v>10</v>
      </c>
      <c r="BB19" s="46">
        <v>10</v>
      </c>
      <c r="BC19" s="46">
        <v>8.3</v>
      </c>
      <c r="BD19" s="46"/>
      <c r="BE19" s="46"/>
      <c r="BF19" s="46"/>
      <c r="BG19" s="46"/>
      <c r="BH19" s="46"/>
      <c r="BI19" s="46"/>
      <c r="BJ19" s="46">
        <v>9</v>
      </c>
      <c r="BK19" s="46">
        <v>8</v>
      </c>
      <c r="BL19" s="46">
        <v>8</v>
      </c>
      <c r="BM19" s="46">
        <v>1</v>
      </c>
      <c r="BN19" s="46">
        <v>1</v>
      </c>
      <c r="BO19" s="46">
        <v>1</v>
      </c>
      <c r="BP19" s="46">
        <v>11</v>
      </c>
      <c r="BQ19" s="46">
        <v>10</v>
      </c>
      <c r="BR19" s="46">
        <v>10</v>
      </c>
      <c r="BS19" s="46">
        <v>10</v>
      </c>
      <c r="BT19" s="46">
        <v>11.4</v>
      </c>
      <c r="BU19" s="46">
        <v>12</v>
      </c>
      <c r="BV19" s="46"/>
      <c r="BW19" s="46"/>
      <c r="BX19" s="46"/>
      <c r="BY19" s="46">
        <v>50</v>
      </c>
      <c r="BZ19" s="46">
        <v>180</v>
      </c>
      <c r="CA19" s="46">
        <v>200</v>
      </c>
      <c r="CB19" s="46">
        <v>60</v>
      </c>
      <c r="CC19" s="46">
        <v>20</v>
      </c>
      <c r="CD19" s="46">
        <v>26</v>
      </c>
      <c r="CE19" s="46">
        <f>30.8+3.6</f>
        <v>34.4</v>
      </c>
      <c r="CF19" s="46">
        <f>34</f>
        <v>34</v>
      </c>
      <c r="CG19" s="46">
        <f>30</f>
        <v>30</v>
      </c>
      <c r="CH19" s="46"/>
      <c r="CI19" s="46"/>
      <c r="CJ19" s="46"/>
      <c r="CK19" s="46">
        <v>210</v>
      </c>
      <c r="CL19" s="46">
        <v>210</v>
      </c>
      <c r="CM19" s="46">
        <v>220</v>
      </c>
      <c r="CN19" s="46"/>
      <c r="CO19" s="46"/>
      <c r="CP19" s="46"/>
      <c r="CQ19" s="46">
        <v>166.1</v>
      </c>
      <c r="CR19" s="46">
        <v>156.5</v>
      </c>
      <c r="CS19" s="46">
        <v>164.3</v>
      </c>
      <c r="CT19" s="46">
        <v>1.2</v>
      </c>
      <c r="CU19" s="46">
        <v>1.4</v>
      </c>
      <c r="CV19" s="46">
        <v>1.4</v>
      </c>
      <c r="CW19" s="46">
        <v>14</v>
      </c>
      <c r="CX19" s="46">
        <v>15</v>
      </c>
      <c r="CY19" s="46">
        <v>15</v>
      </c>
      <c r="CZ19" s="46">
        <v>31</v>
      </c>
      <c r="DA19" s="46">
        <v>41</v>
      </c>
      <c r="DB19" s="46">
        <v>41</v>
      </c>
      <c r="DC19" s="46">
        <v>34.6</v>
      </c>
      <c r="DD19" s="46">
        <v>34.6</v>
      </c>
      <c r="DE19" s="46">
        <v>34.6</v>
      </c>
      <c r="DF19" s="46"/>
      <c r="DG19" s="46"/>
      <c r="DH19" s="46"/>
      <c r="DI19" s="46"/>
      <c r="DJ19" s="46"/>
      <c r="DK19" s="46"/>
      <c r="DL19" s="64">
        <f t="shared" si="7"/>
        <v>2742.4999999999995</v>
      </c>
      <c r="DM19" s="64">
        <f t="shared" si="8"/>
        <v>2826.7</v>
      </c>
      <c r="DN19" s="64">
        <f t="shared" si="9"/>
        <v>2971.1000000000004</v>
      </c>
    </row>
    <row r="20" spans="1:118" ht="15.75" thickBot="1">
      <c r="A20" s="26">
        <v>6</v>
      </c>
      <c r="B20" s="20" t="s">
        <v>88</v>
      </c>
      <c r="C20" s="11" t="s">
        <v>32</v>
      </c>
      <c r="D20" s="52">
        <v>201</v>
      </c>
      <c r="E20" s="46">
        <v>1110.4</v>
      </c>
      <c r="F20" s="46">
        <v>1174.4</v>
      </c>
      <c r="G20" s="46">
        <v>1234.6</v>
      </c>
      <c r="H20" s="46">
        <v>458.5</v>
      </c>
      <c r="I20" s="46">
        <v>521.4</v>
      </c>
      <c r="J20" s="46">
        <v>560.4</v>
      </c>
      <c r="K20" s="46">
        <v>133.6</v>
      </c>
      <c r="L20" s="46">
        <v>143.3</v>
      </c>
      <c r="M20" s="46">
        <v>150.9</v>
      </c>
      <c r="N20" s="46">
        <f>88.7+28.8</f>
        <v>117.5</v>
      </c>
      <c r="O20" s="46">
        <v>117.5</v>
      </c>
      <c r="P20" s="46">
        <v>117.5</v>
      </c>
      <c r="Q20" s="46">
        <v>393.2</v>
      </c>
      <c r="R20" s="46">
        <v>422.5</v>
      </c>
      <c r="S20" s="46">
        <v>445.4</v>
      </c>
      <c r="T20" s="46">
        <v>75.9</v>
      </c>
      <c r="U20" s="46">
        <v>81.6</v>
      </c>
      <c r="V20" s="46">
        <v>86</v>
      </c>
      <c r="W20" s="46">
        <v>80</v>
      </c>
      <c r="X20" s="46">
        <v>90</v>
      </c>
      <c r="Y20" s="46">
        <v>100</v>
      </c>
      <c r="Z20" s="46">
        <v>330</v>
      </c>
      <c r="AA20" s="46">
        <v>350</v>
      </c>
      <c r="AB20" s="46">
        <v>380</v>
      </c>
      <c r="AC20" s="46">
        <v>30</v>
      </c>
      <c r="AD20" s="46">
        <v>20</v>
      </c>
      <c r="AE20" s="46">
        <v>30</v>
      </c>
      <c r="AF20" s="46"/>
      <c r="AG20" s="46"/>
      <c r="AH20" s="46"/>
      <c r="AI20" s="46">
        <v>12</v>
      </c>
      <c r="AJ20" s="46">
        <v>11</v>
      </c>
      <c r="AK20" s="46">
        <v>14</v>
      </c>
      <c r="AL20" s="46">
        <v>7</v>
      </c>
      <c r="AM20" s="46">
        <v>7</v>
      </c>
      <c r="AN20" s="46">
        <v>8</v>
      </c>
      <c r="AO20" s="46"/>
      <c r="AP20" s="46"/>
      <c r="AQ20" s="46"/>
      <c r="AR20" s="46">
        <v>3</v>
      </c>
      <c r="AS20" s="46">
        <v>2</v>
      </c>
      <c r="AT20" s="46">
        <v>3</v>
      </c>
      <c r="AU20" s="46">
        <v>70</v>
      </c>
      <c r="AV20" s="46">
        <v>60</v>
      </c>
      <c r="AW20" s="46">
        <v>40</v>
      </c>
      <c r="AX20" s="46">
        <v>24</v>
      </c>
      <c r="AY20" s="46">
        <v>20</v>
      </c>
      <c r="AZ20" s="46">
        <v>20</v>
      </c>
      <c r="BA20" s="46">
        <v>5</v>
      </c>
      <c r="BB20" s="46">
        <v>5</v>
      </c>
      <c r="BC20" s="46">
        <v>5</v>
      </c>
      <c r="BD20" s="46">
        <v>3</v>
      </c>
      <c r="BE20" s="46">
        <v>3</v>
      </c>
      <c r="BF20" s="46">
        <v>3</v>
      </c>
      <c r="BG20" s="46"/>
      <c r="BH20" s="46"/>
      <c r="BI20" s="46"/>
      <c r="BJ20" s="46">
        <v>7</v>
      </c>
      <c r="BK20" s="46">
        <v>7</v>
      </c>
      <c r="BL20" s="46">
        <v>8</v>
      </c>
      <c r="BM20" s="46"/>
      <c r="BN20" s="46"/>
      <c r="BO20" s="46"/>
      <c r="BP20" s="46">
        <v>30</v>
      </c>
      <c r="BQ20" s="46">
        <v>20</v>
      </c>
      <c r="BR20" s="46">
        <v>30</v>
      </c>
      <c r="BS20" s="46">
        <v>10</v>
      </c>
      <c r="BT20" s="46">
        <v>14</v>
      </c>
      <c r="BU20" s="46">
        <v>14</v>
      </c>
      <c r="BV20" s="46"/>
      <c r="BW20" s="46"/>
      <c r="BX20" s="46"/>
      <c r="BY20" s="46"/>
      <c r="BZ20" s="46"/>
      <c r="CA20" s="46"/>
      <c r="CB20" s="46"/>
      <c r="CC20" s="46">
        <v>124.5</v>
      </c>
      <c r="CD20" s="46">
        <v>133.9</v>
      </c>
      <c r="CE20" s="46"/>
      <c r="CF20" s="46"/>
      <c r="CG20" s="46"/>
      <c r="CH20" s="46">
        <v>80</v>
      </c>
      <c r="CI20" s="46">
        <v>100</v>
      </c>
      <c r="CJ20" s="46">
        <v>100</v>
      </c>
      <c r="CK20" s="46"/>
      <c r="CL20" s="46"/>
      <c r="CM20" s="46"/>
      <c r="CN20" s="46"/>
      <c r="CO20" s="46"/>
      <c r="CP20" s="46"/>
      <c r="CQ20" s="46">
        <v>162.1</v>
      </c>
      <c r="CR20" s="46">
        <v>161.8</v>
      </c>
      <c r="CS20" s="46">
        <v>169.9</v>
      </c>
      <c r="CT20" s="46">
        <v>5</v>
      </c>
      <c r="CU20" s="46">
        <v>7</v>
      </c>
      <c r="CV20" s="46">
        <v>7</v>
      </c>
      <c r="CW20" s="46">
        <v>10</v>
      </c>
      <c r="CX20" s="46">
        <v>20</v>
      </c>
      <c r="CY20" s="46">
        <v>10</v>
      </c>
      <c r="CZ20" s="46">
        <v>69.9</v>
      </c>
      <c r="DA20" s="46">
        <v>47.3</v>
      </c>
      <c r="DB20" s="46">
        <v>41.5</v>
      </c>
      <c r="DC20" s="46">
        <v>4</v>
      </c>
      <c r="DD20" s="46">
        <v>8</v>
      </c>
      <c r="DE20" s="46">
        <v>7</v>
      </c>
      <c r="DF20" s="46"/>
      <c r="DG20" s="46"/>
      <c r="DH20" s="46"/>
      <c r="DI20" s="46"/>
      <c r="DJ20" s="46"/>
      <c r="DK20" s="46"/>
      <c r="DL20" s="64">
        <f t="shared" si="7"/>
        <v>3231.1</v>
      </c>
      <c r="DM20" s="64">
        <f t="shared" si="8"/>
        <v>3538.3000000000006</v>
      </c>
      <c r="DN20" s="64">
        <f t="shared" si="9"/>
        <v>3719.1000000000004</v>
      </c>
    </row>
    <row r="21" spans="1:118" ht="15.75" thickBot="1">
      <c r="A21" s="9">
        <v>7</v>
      </c>
      <c r="B21" s="20" t="s">
        <v>35</v>
      </c>
      <c r="C21" s="11" t="s">
        <v>36</v>
      </c>
      <c r="D21" s="52">
        <v>201</v>
      </c>
      <c r="E21" s="46">
        <v>682.2</v>
      </c>
      <c r="F21" s="46">
        <v>714.3</v>
      </c>
      <c r="G21" s="46">
        <v>751</v>
      </c>
      <c r="H21" s="46">
        <v>345.9</v>
      </c>
      <c r="I21" s="46">
        <v>450.4</v>
      </c>
      <c r="J21" s="46">
        <v>475.9</v>
      </c>
      <c r="K21" s="46">
        <v>87.2</v>
      </c>
      <c r="L21" s="46">
        <v>91.3</v>
      </c>
      <c r="M21" s="46">
        <v>96.1</v>
      </c>
      <c r="N21" s="46">
        <v>54.7</v>
      </c>
      <c r="O21" s="46"/>
      <c r="P21" s="46"/>
      <c r="Q21" s="46">
        <v>250</v>
      </c>
      <c r="R21" s="46">
        <v>268.3</v>
      </c>
      <c r="S21" s="46">
        <v>282.7</v>
      </c>
      <c r="T21" s="46">
        <v>48.9</v>
      </c>
      <c r="U21" s="46">
        <v>52.4</v>
      </c>
      <c r="V21" s="46">
        <v>55.2</v>
      </c>
      <c r="W21" s="46">
        <v>60</v>
      </c>
      <c r="X21" s="46">
        <v>45</v>
      </c>
      <c r="Y21" s="46">
        <v>45</v>
      </c>
      <c r="Z21" s="46">
        <v>155</v>
      </c>
      <c r="AA21" s="46">
        <v>133</v>
      </c>
      <c r="AB21" s="46">
        <v>133</v>
      </c>
      <c r="AC21" s="46">
        <v>3.5</v>
      </c>
      <c r="AD21" s="46"/>
      <c r="AE21" s="46"/>
      <c r="AF21" s="46">
        <v>3</v>
      </c>
      <c r="AG21" s="46">
        <v>3.5</v>
      </c>
      <c r="AH21" s="46">
        <v>4</v>
      </c>
      <c r="AI21" s="46">
        <v>9</v>
      </c>
      <c r="AJ21" s="46">
        <v>6.5</v>
      </c>
      <c r="AK21" s="46">
        <v>6.5</v>
      </c>
      <c r="AL21" s="46">
        <v>4</v>
      </c>
      <c r="AM21" s="46">
        <v>4.5</v>
      </c>
      <c r="AN21" s="46">
        <v>5</v>
      </c>
      <c r="AO21" s="46"/>
      <c r="AP21" s="46"/>
      <c r="AQ21" s="46"/>
      <c r="AR21" s="46">
        <v>3.3</v>
      </c>
      <c r="AS21" s="46">
        <v>4</v>
      </c>
      <c r="AT21" s="46">
        <v>5</v>
      </c>
      <c r="AU21" s="46">
        <v>45</v>
      </c>
      <c r="AV21" s="46">
        <v>60</v>
      </c>
      <c r="AW21" s="46">
        <v>60</v>
      </c>
      <c r="AX21" s="46">
        <v>10</v>
      </c>
      <c r="AY21" s="46">
        <v>12</v>
      </c>
      <c r="AZ21" s="46">
        <v>12</v>
      </c>
      <c r="BA21" s="46">
        <v>6</v>
      </c>
      <c r="BB21" s="46">
        <v>7</v>
      </c>
      <c r="BC21" s="46">
        <v>7</v>
      </c>
      <c r="BD21" s="46"/>
      <c r="BE21" s="46"/>
      <c r="BF21" s="46"/>
      <c r="BG21" s="46"/>
      <c r="BH21" s="46"/>
      <c r="BI21" s="46"/>
      <c r="BJ21" s="46">
        <v>7</v>
      </c>
      <c r="BK21" s="46">
        <v>7</v>
      </c>
      <c r="BL21" s="46">
        <v>7</v>
      </c>
      <c r="BM21" s="46">
        <v>2</v>
      </c>
      <c r="BN21" s="46">
        <v>2</v>
      </c>
      <c r="BO21" s="46">
        <v>2</v>
      </c>
      <c r="BP21" s="46">
        <v>8</v>
      </c>
      <c r="BQ21" s="46">
        <v>8</v>
      </c>
      <c r="BR21" s="46">
        <v>8</v>
      </c>
      <c r="BS21" s="46">
        <v>6</v>
      </c>
      <c r="BT21" s="46">
        <v>7</v>
      </c>
      <c r="BU21" s="46">
        <v>7</v>
      </c>
      <c r="BV21" s="46"/>
      <c r="BW21" s="46"/>
      <c r="BX21" s="46"/>
      <c r="BY21" s="46"/>
      <c r="BZ21" s="46"/>
      <c r="CA21" s="46"/>
      <c r="CB21" s="46">
        <v>3.7</v>
      </c>
      <c r="CC21" s="46">
        <v>15</v>
      </c>
      <c r="CD21" s="46">
        <v>20</v>
      </c>
      <c r="CE21" s="46">
        <v>15</v>
      </c>
      <c r="CF21" s="46">
        <v>36.2</v>
      </c>
      <c r="CG21" s="46">
        <v>48.1</v>
      </c>
      <c r="CH21" s="46">
        <v>5</v>
      </c>
      <c r="CI21" s="46"/>
      <c r="CJ21" s="46"/>
      <c r="CK21" s="46"/>
      <c r="CL21" s="46"/>
      <c r="CM21" s="46"/>
      <c r="CN21" s="46"/>
      <c r="CO21" s="46"/>
      <c r="CP21" s="46"/>
      <c r="CQ21" s="46">
        <v>103.1</v>
      </c>
      <c r="CR21" s="46">
        <v>102.9</v>
      </c>
      <c r="CS21" s="46">
        <v>108.1</v>
      </c>
      <c r="CT21" s="46">
        <v>1</v>
      </c>
      <c r="CU21" s="46">
        <v>2</v>
      </c>
      <c r="CV21" s="46">
        <v>2</v>
      </c>
      <c r="CW21" s="46">
        <v>5</v>
      </c>
      <c r="CX21" s="46">
        <v>25</v>
      </c>
      <c r="CY21" s="46">
        <v>25</v>
      </c>
      <c r="CZ21" s="46">
        <v>7</v>
      </c>
      <c r="DA21" s="46">
        <v>20</v>
      </c>
      <c r="DB21" s="46">
        <v>20</v>
      </c>
      <c r="DC21" s="46">
        <v>36.7</v>
      </c>
      <c r="DD21" s="46">
        <v>54.3</v>
      </c>
      <c r="DE21" s="46">
        <v>55</v>
      </c>
      <c r="DF21" s="46">
        <v>3</v>
      </c>
      <c r="DG21" s="46">
        <v>3</v>
      </c>
      <c r="DH21" s="46">
        <v>3</v>
      </c>
      <c r="DI21" s="46"/>
      <c r="DJ21" s="46"/>
      <c r="DK21" s="46"/>
      <c r="DL21" s="64">
        <f t="shared" si="7"/>
        <v>1970.2</v>
      </c>
      <c r="DM21" s="64">
        <f t="shared" si="8"/>
        <v>2134.6000000000004</v>
      </c>
      <c r="DN21" s="64">
        <f t="shared" si="9"/>
        <v>2243.6</v>
      </c>
    </row>
    <row r="22" spans="1:118" ht="15.75" thickBot="1">
      <c r="A22" s="26">
        <v>8</v>
      </c>
      <c r="B22" s="20" t="s">
        <v>33</v>
      </c>
      <c r="C22" s="11" t="s">
        <v>34</v>
      </c>
      <c r="D22" s="52">
        <v>201</v>
      </c>
      <c r="E22" s="46">
        <v>620</v>
      </c>
      <c r="F22" s="46">
        <v>693.1</v>
      </c>
      <c r="G22" s="46">
        <v>728.7</v>
      </c>
      <c r="H22" s="46">
        <v>281</v>
      </c>
      <c r="I22" s="46">
        <v>276</v>
      </c>
      <c r="J22" s="46">
        <v>291.6</v>
      </c>
      <c r="K22" s="46">
        <v>78.7</v>
      </c>
      <c r="L22" s="46">
        <v>80</v>
      </c>
      <c r="M22" s="46">
        <v>84.2</v>
      </c>
      <c r="N22" s="46">
        <v>51.7</v>
      </c>
      <c r="O22" s="46">
        <v>57.1</v>
      </c>
      <c r="P22" s="46">
        <v>60.7</v>
      </c>
      <c r="Q22" s="46">
        <v>219.1</v>
      </c>
      <c r="R22" s="46">
        <v>237</v>
      </c>
      <c r="S22" s="46">
        <v>249.6</v>
      </c>
      <c r="T22" s="46">
        <v>42.9</v>
      </c>
      <c r="U22" s="46">
        <v>46.2</v>
      </c>
      <c r="V22" s="46">
        <v>48.7</v>
      </c>
      <c r="W22" s="46">
        <v>70</v>
      </c>
      <c r="X22" s="46">
        <v>80</v>
      </c>
      <c r="Y22" s="46">
        <v>70</v>
      </c>
      <c r="Z22" s="46">
        <v>4</v>
      </c>
      <c r="AA22" s="46">
        <v>10</v>
      </c>
      <c r="AB22" s="46">
        <v>12</v>
      </c>
      <c r="AC22" s="46">
        <v>4</v>
      </c>
      <c r="AD22" s="46">
        <v>6</v>
      </c>
      <c r="AE22" s="46">
        <v>8</v>
      </c>
      <c r="AF22" s="46"/>
      <c r="AG22" s="46"/>
      <c r="AH22" s="46"/>
      <c r="AI22" s="46">
        <v>9</v>
      </c>
      <c r="AJ22" s="46">
        <v>6</v>
      </c>
      <c r="AK22" s="46">
        <v>7</v>
      </c>
      <c r="AL22" s="46">
        <v>3</v>
      </c>
      <c r="AM22" s="46">
        <v>6</v>
      </c>
      <c r="AN22" s="46">
        <v>7</v>
      </c>
      <c r="AO22" s="46"/>
      <c r="AP22" s="46"/>
      <c r="AQ22" s="46"/>
      <c r="AR22" s="46">
        <v>6</v>
      </c>
      <c r="AS22" s="46">
        <v>7</v>
      </c>
      <c r="AT22" s="46">
        <v>2</v>
      </c>
      <c r="AU22" s="46">
        <v>34.6</v>
      </c>
      <c r="AV22" s="46">
        <v>6</v>
      </c>
      <c r="AW22" s="46">
        <v>38</v>
      </c>
      <c r="AX22" s="46">
        <v>4</v>
      </c>
      <c r="AY22" s="46">
        <v>6</v>
      </c>
      <c r="AZ22" s="46">
        <v>8</v>
      </c>
      <c r="BA22" s="46">
        <v>8</v>
      </c>
      <c r="BB22" s="46">
        <v>10</v>
      </c>
      <c r="BC22" s="46">
        <v>10</v>
      </c>
      <c r="BD22" s="46"/>
      <c r="BE22" s="46"/>
      <c r="BF22" s="46"/>
      <c r="BG22" s="46"/>
      <c r="BH22" s="46"/>
      <c r="BI22" s="46"/>
      <c r="BJ22" s="46">
        <v>6</v>
      </c>
      <c r="BK22" s="46"/>
      <c r="BL22" s="46"/>
      <c r="BM22" s="46">
        <v>5</v>
      </c>
      <c r="BN22" s="46"/>
      <c r="BO22" s="46"/>
      <c r="BP22" s="46">
        <v>6</v>
      </c>
      <c r="BQ22" s="46">
        <v>7</v>
      </c>
      <c r="BR22" s="46">
        <v>8</v>
      </c>
      <c r="BS22" s="46">
        <v>3</v>
      </c>
      <c r="BT22" s="46"/>
      <c r="BU22" s="46"/>
      <c r="BV22" s="46"/>
      <c r="BW22" s="46"/>
      <c r="BX22" s="46"/>
      <c r="BY22" s="46"/>
      <c r="BZ22" s="46">
        <v>81.4</v>
      </c>
      <c r="CA22" s="46">
        <v>64.3</v>
      </c>
      <c r="CB22" s="46">
        <v>35</v>
      </c>
      <c r="CC22" s="46"/>
      <c r="CD22" s="46"/>
      <c r="CE22" s="46">
        <v>100</v>
      </c>
      <c r="CF22" s="46">
        <v>2</v>
      </c>
      <c r="CG22" s="46">
        <v>2</v>
      </c>
      <c r="CH22" s="46">
        <v>35</v>
      </c>
      <c r="CI22" s="46">
        <v>10</v>
      </c>
      <c r="CJ22" s="46">
        <v>53</v>
      </c>
      <c r="CK22" s="46">
        <v>140</v>
      </c>
      <c r="CL22" s="46">
        <v>160</v>
      </c>
      <c r="CM22" s="46">
        <v>150</v>
      </c>
      <c r="CN22" s="46"/>
      <c r="CO22" s="46"/>
      <c r="CP22" s="46"/>
      <c r="CQ22" s="46">
        <v>83.1</v>
      </c>
      <c r="CR22" s="46">
        <v>92.3</v>
      </c>
      <c r="CS22" s="46">
        <v>92.9</v>
      </c>
      <c r="CT22" s="46">
        <v>2</v>
      </c>
      <c r="CU22" s="46">
        <v>4</v>
      </c>
      <c r="CV22" s="46">
        <v>4</v>
      </c>
      <c r="CW22" s="46">
        <v>5</v>
      </c>
      <c r="CX22" s="46"/>
      <c r="CY22" s="46">
        <v>40</v>
      </c>
      <c r="CZ22" s="46">
        <v>12</v>
      </c>
      <c r="DA22" s="46">
        <v>50</v>
      </c>
      <c r="DB22" s="46"/>
      <c r="DC22" s="46">
        <v>50</v>
      </c>
      <c r="DD22" s="46">
        <v>20</v>
      </c>
      <c r="DE22" s="46">
        <v>20</v>
      </c>
      <c r="DF22" s="46"/>
      <c r="DG22" s="46">
        <v>16</v>
      </c>
      <c r="DH22" s="46">
        <v>10</v>
      </c>
      <c r="DI22" s="46">
        <v>5</v>
      </c>
      <c r="DJ22" s="46"/>
      <c r="DK22" s="46"/>
      <c r="DL22" s="64">
        <f t="shared" si="7"/>
        <v>1923.1</v>
      </c>
      <c r="DM22" s="64">
        <f t="shared" si="8"/>
        <v>1969.1</v>
      </c>
      <c r="DN22" s="64">
        <f t="shared" si="9"/>
        <v>2069.7</v>
      </c>
    </row>
    <row r="23" spans="1:118" ht="15.75" thickBot="1">
      <c r="A23" s="9">
        <v>9</v>
      </c>
      <c r="B23" s="20" t="s">
        <v>37</v>
      </c>
      <c r="C23" s="11" t="s">
        <v>38</v>
      </c>
      <c r="D23" s="52">
        <v>201</v>
      </c>
      <c r="E23" s="46">
        <v>664.8</v>
      </c>
      <c r="F23" s="46">
        <v>724.2</v>
      </c>
      <c r="G23" s="46">
        <v>761.4</v>
      </c>
      <c r="H23" s="46">
        <v>330</v>
      </c>
      <c r="I23" s="46">
        <v>361.8</v>
      </c>
      <c r="J23" s="46">
        <v>385.2</v>
      </c>
      <c r="K23" s="46">
        <v>82.9</v>
      </c>
      <c r="L23" s="46">
        <v>89.3</v>
      </c>
      <c r="M23" s="46">
        <v>93.9</v>
      </c>
      <c r="N23" s="46">
        <v>55.4</v>
      </c>
      <c r="O23" s="46">
        <v>55.4</v>
      </c>
      <c r="P23" s="46">
        <v>55.4</v>
      </c>
      <c r="Q23" s="46">
        <v>241.6</v>
      </c>
      <c r="R23" s="46">
        <v>272.2</v>
      </c>
      <c r="S23" s="46">
        <v>287.2</v>
      </c>
      <c r="T23" s="46">
        <v>47.3</v>
      </c>
      <c r="U23" s="46">
        <v>51.4</v>
      </c>
      <c r="V23" s="46">
        <v>54.1</v>
      </c>
      <c r="W23" s="46">
        <v>20</v>
      </c>
      <c r="X23" s="46">
        <v>20</v>
      </c>
      <c r="Y23" s="46">
        <v>20</v>
      </c>
      <c r="Z23" s="46">
        <v>12</v>
      </c>
      <c r="AA23" s="46">
        <v>12</v>
      </c>
      <c r="AB23" s="46">
        <v>12</v>
      </c>
      <c r="AC23" s="46"/>
      <c r="AD23" s="46"/>
      <c r="AE23" s="46"/>
      <c r="AF23" s="46"/>
      <c r="AG23" s="46"/>
      <c r="AH23" s="46"/>
      <c r="AI23" s="46">
        <v>11</v>
      </c>
      <c r="AJ23" s="46">
        <v>11</v>
      </c>
      <c r="AK23" s="46">
        <v>11</v>
      </c>
      <c r="AL23" s="46">
        <v>5</v>
      </c>
      <c r="AM23" s="46">
        <v>5</v>
      </c>
      <c r="AN23" s="46">
        <v>5</v>
      </c>
      <c r="AO23" s="46"/>
      <c r="AP23" s="46"/>
      <c r="AQ23" s="46"/>
      <c r="AR23" s="46">
        <v>5</v>
      </c>
      <c r="AS23" s="46">
        <v>5</v>
      </c>
      <c r="AT23" s="46">
        <v>5</v>
      </c>
      <c r="AU23" s="46">
        <v>30</v>
      </c>
      <c r="AV23" s="46">
        <v>30</v>
      </c>
      <c r="AW23" s="46">
        <v>30</v>
      </c>
      <c r="AX23" s="46">
        <v>10</v>
      </c>
      <c r="AY23" s="46">
        <v>10</v>
      </c>
      <c r="AZ23" s="46">
        <v>10</v>
      </c>
      <c r="BA23" s="46">
        <v>10</v>
      </c>
      <c r="BB23" s="46">
        <v>10</v>
      </c>
      <c r="BC23" s="46">
        <v>10</v>
      </c>
      <c r="BD23" s="46"/>
      <c r="BE23" s="46"/>
      <c r="BF23" s="46"/>
      <c r="BG23" s="46"/>
      <c r="BH23" s="46"/>
      <c r="BI23" s="46"/>
      <c r="BJ23" s="46">
        <v>7</v>
      </c>
      <c r="BK23" s="46">
        <v>7</v>
      </c>
      <c r="BL23" s="46">
        <v>7</v>
      </c>
      <c r="BM23" s="46"/>
      <c r="BN23" s="46"/>
      <c r="BO23" s="46"/>
      <c r="BP23" s="46">
        <v>10</v>
      </c>
      <c r="BQ23" s="46">
        <v>10</v>
      </c>
      <c r="BR23" s="46">
        <v>10</v>
      </c>
      <c r="BS23" s="46">
        <v>2</v>
      </c>
      <c r="BT23" s="46">
        <v>2</v>
      </c>
      <c r="BU23" s="46">
        <v>2</v>
      </c>
      <c r="BV23" s="46"/>
      <c r="BW23" s="46"/>
      <c r="BX23" s="46"/>
      <c r="BY23" s="46"/>
      <c r="BZ23" s="46"/>
      <c r="CA23" s="46"/>
      <c r="CB23" s="46">
        <v>55</v>
      </c>
      <c r="CC23" s="46">
        <v>55</v>
      </c>
      <c r="CD23" s="46">
        <v>90</v>
      </c>
      <c r="CE23" s="46"/>
      <c r="CF23" s="46"/>
      <c r="CG23" s="46"/>
      <c r="CH23" s="46"/>
      <c r="CI23" s="46"/>
      <c r="CJ23" s="46"/>
      <c r="CK23" s="46">
        <v>150</v>
      </c>
      <c r="CL23" s="46">
        <v>150</v>
      </c>
      <c r="CM23" s="46">
        <v>150</v>
      </c>
      <c r="CN23" s="46"/>
      <c r="CO23" s="46"/>
      <c r="CP23" s="46"/>
      <c r="CQ23" s="46">
        <v>95.1</v>
      </c>
      <c r="CR23" s="46">
        <v>107</v>
      </c>
      <c r="CS23" s="46">
        <v>107</v>
      </c>
      <c r="CT23" s="46">
        <v>1</v>
      </c>
      <c r="CU23" s="46">
        <v>1.5</v>
      </c>
      <c r="CV23" s="46">
        <v>1.5</v>
      </c>
      <c r="CW23" s="46">
        <v>39.9</v>
      </c>
      <c r="CX23" s="46">
        <v>25</v>
      </c>
      <c r="CY23" s="46">
        <v>23</v>
      </c>
      <c r="CZ23" s="46">
        <v>15</v>
      </c>
      <c r="DA23" s="46">
        <v>27</v>
      </c>
      <c r="DB23" s="46">
        <v>15.4</v>
      </c>
      <c r="DC23" s="46"/>
      <c r="DD23" s="46"/>
      <c r="DE23" s="46"/>
      <c r="DF23" s="46"/>
      <c r="DG23" s="46"/>
      <c r="DH23" s="46"/>
      <c r="DI23" s="46"/>
      <c r="DJ23" s="46"/>
      <c r="DK23" s="46"/>
      <c r="DL23" s="64">
        <f t="shared" si="7"/>
        <v>1900</v>
      </c>
      <c r="DM23" s="64">
        <f t="shared" si="8"/>
        <v>2041.8000000000002</v>
      </c>
      <c r="DN23" s="64">
        <f t="shared" si="9"/>
        <v>2146.1</v>
      </c>
    </row>
    <row r="24" spans="1:118" ht="15.75" thickBot="1">
      <c r="A24" s="26">
        <v>10</v>
      </c>
      <c r="B24" s="20" t="s">
        <v>86</v>
      </c>
      <c r="C24" s="11" t="s">
        <v>10</v>
      </c>
      <c r="D24" s="52">
        <v>201</v>
      </c>
      <c r="E24" s="46">
        <v>595.6</v>
      </c>
      <c r="F24" s="46">
        <v>630.2</v>
      </c>
      <c r="G24" s="46">
        <v>662.6</v>
      </c>
      <c r="H24" s="46">
        <v>247</v>
      </c>
      <c r="I24" s="46">
        <v>278.6</v>
      </c>
      <c r="J24" s="46">
        <v>294</v>
      </c>
      <c r="K24" s="46">
        <v>69.6</v>
      </c>
      <c r="L24" s="46">
        <v>74.7</v>
      </c>
      <c r="M24" s="46">
        <v>78.6</v>
      </c>
      <c r="N24" s="46">
        <v>49</v>
      </c>
      <c r="O24" s="46">
        <v>50</v>
      </c>
      <c r="P24" s="46">
        <v>53</v>
      </c>
      <c r="Q24" s="46">
        <v>205.6</v>
      </c>
      <c r="R24" s="46">
        <v>221.1</v>
      </c>
      <c r="S24" s="46">
        <v>232.8</v>
      </c>
      <c r="T24" s="46">
        <v>40.1</v>
      </c>
      <c r="U24" s="46">
        <v>43.1</v>
      </c>
      <c r="V24" s="46">
        <v>45.4</v>
      </c>
      <c r="W24" s="46">
        <v>45</v>
      </c>
      <c r="X24" s="46">
        <v>55</v>
      </c>
      <c r="Y24" s="46">
        <v>55</v>
      </c>
      <c r="Z24" s="46">
        <v>230</v>
      </c>
      <c r="AA24" s="46">
        <v>250</v>
      </c>
      <c r="AB24" s="46">
        <v>250</v>
      </c>
      <c r="AC24" s="46">
        <v>4</v>
      </c>
      <c r="AD24" s="46">
        <v>4</v>
      </c>
      <c r="AE24" s="46">
        <v>4</v>
      </c>
      <c r="AF24" s="46">
        <v>5</v>
      </c>
      <c r="AG24" s="46">
        <v>5</v>
      </c>
      <c r="AH24" s="46">
        <v>5</v>
      </c>
      <c r="AI24" s="46">
        <v>3</v>
      </c>
      <c r="AJ24" s="46">
        <v>3</v>
      </c>
      <c r="AK24" s="46">
        <v>3</v>
      </c>
      <c r="AL24" s="46">
        <v>1.5</v>
      </c>
      <c r="AM24" s="46">
        <v>3</v>
      </c>
      <c r="AN24" s="46">
        <v>3</v>
      </c>
      <c r="AO24" s="46"/>
      <c r="AP24" s="46"/>
      <c r="AQ24" s="46"/>
      <c r="AR24" s="46">
        <v>2</v>
      </c>
      <c r="AS24" s="46">
        <v>2</v>
      </c>
      <c r="AT24" s="46">
        <v>2</v>
      </c>
      <c r="AU24" s="46">
        <v>50</v>
      </c>
      <c r="AV24" s="46">
        <v>55</v>
      </c>
      <c r="AW24" s="46">
        <v>60</v>
      </c>
      <c r="AX24" s="46">
        <v>8</v>
      </c>
      <c r="AY24" s="46">
        <v>8</v>
      </c>
      <c r="AZ24" s="46">
        <v>8</v>
      </c>
      <c r="BA24" s="46">
        <v>6</v>
      </c>
      <c r="BB24" s="46">
        <v>7</v>
      </c>
      <c r="BC24" s="46">
        <v>7</v>
      </c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>
        <v>10</v>
      </c>
      <c r="BQ24" s="46">
        <v>10</v>
      </c>
      <c r="BR24" s="46">
        <v>10</v>
      </c>
      <c r="BS24" s="46">
        <v>4</v>
      </c>
      <c r="BT24" s="46">
        <v>4</v>
      </c>
      <c r="BU24" s="46">
        <v>4</v>
      </c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>
        <v>184.1</v>
      </c>
      <c r="CJ24" s="46">
        <v>209.4</v>
      </c>
      <c r="CK24" s="46"/>
      <c r="CL24" s="46"/>
      <c r="CM24" s="46"/>
      <c r="CN24" s="46"/>
      <c r="CO24" s="46"/>
      <c r="CP24" s="46"/>
      <c r="CQ24" s="46">
        <v>63</v>
      </c>
      <c r="CR24" s="46">
        <v>84.2</v>
      </c>
      <c r="CS24" s="46">
        <v>88.4</v>
      </c>
      <c r="CT24" s="46">
        <v>1</v>
      </c>
      <c r="CU24" s="46">
        <v>2</v>
      </c>
      <c r="CV24" s="46">
        <v>2</v>
      </c>
      <c r="CW24" s="46">
        <v>9</v>
      </c>
      <c r="CX24" s="46">
        <v>15</v>
      </c>
      <c r="CY24" s="46">
        <v>15</v>
      </c>
      <c r="CZ24" s="46">
        <v>10.8</v>
      </c>
      <c r="DA24" s="46">
        <v>30</v>
      </c>
      <c r="DB24" s="46">
        <v>30</v>
      </c>
      <c r="DC24" s="46"/>
      <c r="DD24" s="46"/>
      <c r="DE24" s="46"/>
      <c r="DF24" s="46"/>
      <c r="DG24" s="46"/>
      <c r="DH24" s="46"/>
      <c r="DI24" s="46"/>
      <c r="DJ24" s="46"/>
      <c r="DK24" s="46"/>
      <c r="DL24" s="64">
        <f t="shared" si="7"/>
        <v>1659.1999999999998</v>
      </c>
      <c r="DM24" s="64">
        <f t="shared" si="8"/>
        <v>2018.9999999999998</v>
      </c>
      <c r="DN24" s="64">
        <f t="shared" si="9"/>
        <v>2122.2000000000003</v>
      </c>
    </row>
    <row r="25" spans="1:238" s="33" customFormat="1" ht="14.25" customHeight="1" thickBot="1">
      <c r="A25" s="9">
        <v>11</v>
      </c>
      <c r="B25" s="29" t="s">
        <v>87</v>
      </c>
      <c r="C25" s="30" t="s">
        <v>10</v>
      </c>
      <c r="D25" s="52">
        <v>201</v>
      </c>
      <c r="E25" s="55">
        <v>486.6</v>
      </c>
      <c r="F25" s="55">
        <v>518.2</v>
      </c>
      <c r="G25" s="55">
        <v>546.2</v>
      </c>
      <c r="H25" s="55">
        <v>211.7</v>
      </c>
      <c r="I25" s="55">
        <v>255.3</v>
      </c>
      <c r="J25" s="55">
        <v>272.6</v>
      </c>
      <c r="K25" s="55">
        <v>57.8</v>
      </c>
      <c r="L25" s="55">
        <v>63.3</v>
      </c>
      <c r="M25" s="55">
        <v>66.8</v>
      </c>
      <c r="N25" s="55">
        <v>40.5</v>
      </c>
      <c r="O25" s="55">
        <v>37.2</v>
      </c>
      <c r="P25" s="55">
        <v>37.2</v>
      </c>
      <c r="Q25" s="55">
        <v>171.1</v>
      </c>
      <c r="R25" s="55">
        <v>187.6</v>
      </c>
      <c r="S25" s="55">
        <v>196.9</v>
      </c>
      <c r="T25" s="55">
        <v>33.2</v>
      </c>
      <c r="U25" s="55">
        <v>37.8</v>
      </c>
      <c r="V25" s="55">
        <v>38.5</v>
      </c>
      <c r="W25" s="55">
        <v>27.7</v>
      </c>
      <c r="X25" s="55">
        <v>50</v>
      </c>
      <c r="Y25" s="55">
        <v>50</v>
      </c>
      <c r="Z25" s="55">
        <v>3</v>
      </c>
      <c r="AA25" s="55">
        <v>4.5</v>
      </c>
      <c r="AB25" s="55">
        <v>4.5</v>
      </c>
      <c r="AC25" s="55"/>
      <c r="AD25" s="55"/>
      <c r="AE25" s="55"/>
      <c r="AF25" s="55"/>
      <c r="AG25" s="55"/>
      <c r="AH25" s="55"/>
      <c r="AI25" s="55">
        <v>7.2</v>
      </c>
      <c r="AJ25" s="55">
        <v>9</v>
      </c>
      <c r="AK25" s="55">
        <v>10</v>
      </c>
      <c r="AL25" s="55">
        <v>4</v>
      </c>
      <c r="AM25" s="55">
        <v>4.5</v>
      </c>
      <c r="AN25" s="55">
        <v>4.5</v>
      </c>
      <c r="AO25" s="55"/>
      <c r="AP25" s="55"/>
      <c r="AQ25" s="55"/>
      <c r="AR25" s="55"/>
      <c r="AS25" s="55">
        <v>1</v>
      </c>
      <c r="AT25" s="55">
        <v>1</v>
      </c>
      <c r="AU25" s="55">
        <v>5</v>
      </c>
      <c r="AV25" s="55">
        <v>30</v>
      </c>
      <c r="AW25" s="55">
        <v>34</v>
      </c>
      <c r="AX25" s="55">
        <v>2</v>
      </c>
      <c r="AY25" s="55">
        <v>2.5</v>
      </c>
      <c r="AZ25" s="55">
        <v>3</v>
      </c>
      <c r="BA25" s="55">
        <v>3</v>
      </c>
      <c r="BB25" s="55">
        <v>4.5</v>
      </c>
      <c r="BC25" s="55">
        <v>4.5</v>
      </c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>
        <v>2.5</v>
      </c>
      <c r="BR25" s="55">
        <v>2.5</v>
      </c>
      <c r="BS25" s="55">
        <v>1.5</v>
      </c>
      <c r="BT25" s="55">
        <v>2</v>
      </c>
      <c r="BU25" s="55">
        <v>2.5</v>
      </c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>
        <v>82.5</v>
      </c>
      <c r="CJ25" s="55">
        <v>83.2</v>
      </c>
      <c r="CK25" s="55">
        <v>60</v>
      </c>
      <c r="CL25" s="55">
        <v>90</v>
      </c>
      <c r="CM25" s="55">
        <v>95</v>
      </c>
      <c r="CN25" s="55"/>
      <c r="CO25" s="55"/>
      <c r="CP25" s="55"/>
      <c r="CQ25" s="55">
        <v>58.9</v>
      </c>
      <c r="CR25" s="55">
        <v>65.5</v>
      </c>
      <c r="CS25" s="55">
        <v>68.8</v>
      </c>
      <c r="CT25" s="55">
        <v>1</v>
      </c>
      <c r="CU25" s="55">
        <v>1.5</v>
      </c>
      <c r="CV25" s="55">
        <v>1.5</v>
      </c>
      <c r="CW25" s="55">
        <v>2</v>
      </c>
      <c r="CX25" s="55">
        <v>6</v>
      </c>
      <c r="CY25" s="55">
        <v>5</v>
      </c>
      <c r="CZ25" s="55">
        <v>3</v>
      </c>
      <c r="DA25" s="55">
        <v>7</v>
      </c>
      <c r="DB25" s="55">
        <v>8</v>
      </c>
      <c r="DC25" s="55"/>
      <c r="DD25" s="55">
        <v>72.2</v>
      </c>
      <c r="DE25" s="55">
        <v>76.2</v>
      </c>
      <c r="DF25" s="55"/>
      <c r="DG25" s="55">
        <v>1</v>
      </c>
      <c r="DH25" s="55">
        <v>2</v>
      </c>
      <c r="DI25" s="55"/>
      <c r="DJ25" s="55"/>
      <c r="DK25" s="55"/>
      <c r="DL25" s="64">
        <f t="shared" si="7"/>
        <v>1179.2</v>
      </c>
      <c r="DM25" s="64">
        <f t="shared" si="8"/>
        <v>1535.6</v>
      </c>
      <c r="DN25" s="64">
        <f t="shared" si="9"/>
        <v>1614.4</v>
      </c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</row>
    <row r="26" spans="1:118" ht="15.75" thickBot="1">
      <c r="A26" s="26">
        <v>12</v>
      </c>
      <c r="B26" s="20" t="s">
        <v>39</v>
      </c>
      <c r="C26" s="11" t="s">
        <v>40</v>
      </c>
      <c r="D26" s="52">
        <v>201</v>
      </c>
      <c r="E26" s="46">
        <v>724.3</v>
      </c>
      <c r="F26" s="46">
        <v>740.9</v>
      </c>
      <c r="G26" s="46">
        <v>778.9</v>
      </c>
      <c r="H26" s="46">
        <v>254.1</v>
      </c>
      <c r="I26" s="46">
        <v>286</v>
      </c>
      <c r="J26" s="46">
        <v>354.2</v>
      </c>
      <c r="K26" s="46">
        <v>63.2</v>
      </c>
      <c r="L26" s="46">
        <v>68.8</v>
      </c>
      <c r="M26" s="46">
        <v>73.1</v>
      </c>
      <c r="N26" s="46">
        <v>56</v>
      </c>
      <c r="O26" s="46">
        <v>56</v>
      </c>
      <c r="P26" s="46">
        <v>56</v>
      </c>
      <c r="Q26" s="46">
        <v>241.5</v>
      </c>
      <c r="R26" s="46">
        <v>252.7</v>
      </c>
      <c r="S26" s="46">
        <v>266.7</v>
      </c>
      <c r="T26" s="46">
        <v>47</v>
      </c>
      <c r="U26" s="46">
        <v>48.7</v>
      </c>
      <c r="V26" s="46">
        <v>51.3</v>
      </c>
      <c r="W26" s="46">
        <v>70</v>
      </c>
      <c r="X26" s="46">
        <v>75</v>
      </c>
      <c r="Y26" s="46">
        <v>80</v>
      </c>
      <c r="Z26" s="46"/>
      <c r="AA26" s="46"/>
      <c r="AB26" s="46"/>
      <c r="AC26" s="46"/>
      <c r="AD26" s="46"/>
      <c r="AE26" s="46"/>
      <c r="AF26" s="46">
        <v>20.3</v>
      </c>
      <c r="AG26" s="46">
        <v>31.3</v>
      </c>
      <c r="AH26" s="46">
        <v>34</v>
      </c>
      <c r="AI26" s="46">
        <v>12</v>
      </c>
      <c r="AJ26" s="46">
        <v>10</v>
      </c>
      <c r="AK26" s="46">
        <v>10</v>
      </c>
      <c r="AL26" s="46">
        <v>12</v>
      </c>
      <c r="AM26" s="46">
        <v>11</v>
      </c>
      <c r="AN26" s="46">
        <v>15</v>
      </c>
      <c r="AO26" s="46"/>
      <c r="AP26" s="46"/>
      <c r="AQ26" s="46"/>
      <c r="AR26" s="46">
        <v>85.6</v>
      </c>
      <c r="AS26" s="46">
        <v>6</v>
      </c>
      <c r="AT26" s="46">
        <v>6</v>
      </c>
      <c r="AU26" s="46">
        <v>50</v>
      </c>
      <c r="AV26" s="46">
        <v>51</v>
      </c>
      <c r="AW26" s="46">
        <v>52</v>
      </c>
      <c r="AX26" s="46">
        <v>25</v>
      </c>
      <c r="AY26" s="46">
        <v>25</v>
      </c>
      <c r="AZ26" s="46">
        <v>30</v>
      </c>
      <c r="BA26" s="46">
        <v>12</v>
      </c>
      <c r="BB26" s="46">
        <v>12.1</v>
      </c>
      <c r="BC26" s="46">
        <v>12</v>
      </c>
      <c r="BD26" s="46"/>
      <c r="BE26" s="46"/>
      <c r="BF26" s="46"/>
      <c r="BG26" s="46"/>
      <c r="BH26" s="46"/>
      <c r="BI26" s="46"/>
      <c r="BJ26" s="46">
        <v>40</v>
      </c>
      <c r="BK26" s="46">
        <v>40</v>
      </c>
      <c r="BL26" s="46">
        <v>42</v>
      </c>
      <c r="BM26" s="46"/>
      <c r="BN26" s="46"/>
      <c r="BO26" s="46"/>
      <c r="BP26" s="46"/>
      <c r="BQ26" s="46"/>
      <c r="BR26" s="46"/>
      <c r="BS26" s="46">
        <v>7</v>
      </c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>
        <v>55.3</v>
      </c>
      <c r="CI26" s="46">
        <v>3</v>
      </c>
      <c r="CJ26" s="46">
        <v>5.7</v>
      </c>
      <c r="CK26" s="46">
        <v>200</v>
      </c>
      <c r="CL26" s="46">
        <v>260</v>
      </c>
      <c r="CM26" s="46">
        <v>210</v>
      </c>
      <c r="CN26" s="46"/>
      <c r="CO26" s="46"/>
      <c r="CP26" s="46"/>
      <c r="CQ26" s="46">
        <v>111.2</v>
      </c>
      <c r="CR26" s="46">
        <v>107</v>
      </c>
      <c r="CS26" s="46">
        <v>112.3</v>
      </c>
      <c r="CT26" s="46">
        <v>5</v>
      </c>
      <c r="CU26" s="46">
        <v>5.5</v>
      </c>
      <c r="CV26" s="46">
        <v>6</v>
      </c>
      <c r="CW26" s="46">
        <v>32.8</v>
      </c>
      <c r="CX26" s="46">
        <v>56.3</v>
      </c>
      <c r="CY26" s="46">
        <v>55</v>
      </c>
      <c r="CZ26" s="46">
        <v>30</v>
      </c>
      <c r="DA26" s="46">
        <v>48</v>
      </c>
      <c r="DB26" s="46">
        <v>55.8</v>
      </c>
      <c r="DC26" s="46"/>
      <c r="DD26" s="46">
        <v>77.9</v>
      </c>
      <c r="DE26" s="46">
        <v>81.9</v>
      </c>
      <c r="DF26" s="46">
        <v>12</v>
      </c>
      <c r="DG26" s="46">
        <v>12</v>
      </c>
      <c r="DH26" s="46">
        <v>13</v>
      </c>
      <c r="DI26" s="46"/>
      <c r="DJ26" s="46"/>
      <c r="DK26" s="46"/>
      <c r="DL26" s="64">
        <f t="shared" si="7"/>
        <v>2166.2999999999997</v>
      </c>
      <c r="DM26" s="64">
        <f t="shared" si="8"/>
        <v>2284.2000000000003</v>
      </c>
      <c r="DN26" s="64">
        <f t="shared" si="9"/>
        <v>2400.9</v>
      </c>
    </row>
    <row r="27" spans="1:118" ht="15.75" thickBot="1">
      <c r="A27" s="9">
        <v>13</v>
      </c>
      <c r="B27" s="20" t="s">
        <v>41</v>
      </c>
      <c r="C27" s="11" t="s">
        <v>42</v>
      </c>
      <c r="D27" s="52">
        <v>201</v>
      </c>
      <c r="E27" s="46">
        <v>778.8</v>
      </c>
      <c r="F27" s="46">
        <v>789.1</v>
      </c>
      <c r="G27" s="46">
        <v>829.6</v>
      </c>
      <c r="H27" s="46">
        <v>262.5</v>
      </c>
      <c r="I27" s="46">
        <v>424.8</v>
      </c>
      <c r="J27" s="46">
        <v>448.8</v>
      </c>
      <c r="K27" s="46">
        <v>82.4</v>
      </c>
      <c r="L27" s="46">
        <v>94.8</v>
      </c>
      <c r="M27" s="46">
        <v>99.8</v>
      </c>
      <c r="N27" s="46">
        <v>72.3</v>
      </c>
      <c r="O27" s="46"/>
      <c r="P27" s="46"/>
      <c r="Q27" s="46">
        <v>256.1</v>
      </c>
      <c r="R27" s="46">
        <v>280</v>
      </c>
      <c r="S27" s="46">
        <v>294.8</v>
      </c>
      <c r="T27" s="46">
        <v>50.1</v>
      </c>
      <c r="U27" s="46">
        <v>54.6</v>
      </c>
      <c r="V27" s="46">
        <v>57.5</v>
      </c>
      <c r="W27" s="46">
        <v>55</v>
      </c>
      <c r="X27" s="46">
        <v>54</v>
      </c>
      <c r="Y27" s="46">
        <v>54</v>
      </c>
      <c r="Z27" s="46">
        <v>4</v>
      </c>
      <c r="AA27" s="46">
        <v>4</v>
      </c>
      <c r="AB27" s="46">
        <v>2</v>
      </c>
      <c r="AC27" s="46">
        <v>10</v>
      </c>
      <c r="AD27" s="46">
        <v>10</v>
      </c>
      <c r="AE27" s="46">
        <v>10</v>
      </c>
      <c r="AF27" s="46"/>
      <c r="AG27" s="46"/>
      <c r="AH27" s="46"/>
      <c r="AI27" s="46">
        <v>20</v>
      </c>
      <c r="AJ27" s="46">
        <v>20</v>
      </c>
      <c r="AK27" s="46">
        <v>20</v>
      </c>
      <c r="AL27" s="46">
        <v>6</v>
      </c>
      <c r="AM27" s="46">
        <v>7</v>
      </c>
      <c r="AN27" s="46">
        <v>7</v>
      </c>
      <c r="AO27" s="46"/>
      <c r="AP27" s="46"/>
      <c r="AQ27" s="46"/>
      <c r="AR27" s="46">
        <v>5</v>
      </c>
      <c r="AS27" s="46">
        <v>10</v>
      </c>
      <c r="AT27" s="46">
        <v>5</v>
      </c>
      <c r="AU27" s="46">
        <v>25</v>
      </c>
      <c r="AV27" s="46">
        <v>30</v>
      </c>
      <c r="AW27" s="46">
        <v>30</v>
      </c>
      <c r="AX27" s="46">
        <v>10</v>
      </c>
      <c r="AY27" s="46">
        <v>15</v>
      </c>
      <c r="AZ27" s="46">
        <v>10</v>
      </c>
      <c r="BA27" s="46">
        <v>15</v>
      </c>
      <c r="BB27" s="46">
        <v>10</v>
      </c>
      <c r="BC27" s="46">
        <v>10</v>
      </c>
      <c r="BD27" s="46">
        <v>2</v>
      </c>
      <c r="BE27" s="46">
        <v>2</v>
      </c>
      <c r="BF27" s="46">
        <v>2</v>
      </c>
      <c r="BG27" s="46"/>
      <c r="BH27" s="46"/>
      <c r="BI27" s="46"/>
      <c r="BJ27" s="46">
        <v>7.5</v>
      </c>
      <c r="BK27" s="46">
        <v>8</v>
      </c>
      <c r="BL27" s="46">
        <v>8</v>
      </c>
      <c r="BM27" s="46">
        <v>10</v>
      </c>
      <c r="BN27" s="46">
        <v>15</v>
      </c>
      <c r="BO27" s="46">
        <v>10</v>
      </c>
      <c r="BP27" s="46">
        <v>10</v>
      </c>
      <c r="BQ27" s="46">
        <v>10</v>
      </c>
      <c r="BR27" s="46">
        <v>10</v>
      </c>
      <c r="BS27" s="46">
        <v>3</v>
      </c>
      <c r="BT27" s="46">
        <v>4</v>
      </c>
      <c r="BU27" s="46">
        <v>4</v>
      </c>
      <c r="BV27" s="46"/>
      <c r="BW27" s="46"/>
      <c r="BX27" s="46"/>
      <c r="BY27" s="46"/>
      <c r="BZ27" s="46"/>
      <c r="CA27" s="46"/>
      <c r="CB27" s="46">
        <v>20</v>
      </c>
      <c r="CC27" s="46">
        <v>20</v>
      </c>
      <c r="CD27" s="46">
        <v>40</v>
      </c>
      <c r="CE27" s="46"/>
      <c r="CF27" s="46"/>
      <c r="CG27" s="46"/>
      <c r="CH27" s="46">
        <v>50.3</v>
      </c>
      <c r="CI27" s="46">
        <v>46.4</v>
      </c>
      <c r="CJ27" s="46">
        <v>71</v>
      </c>
      <c r="CK27" s="46">
        <v>170</v>
      </c>
      <c r="CL27" s="46">
        <v>185</v>
      </c>
      <c r="CM27" s="46">
        <v>175</v>
      </c>
      <c r="CN27" s="46">
        <v>5</v>
      </c>
      <c r="CO27" s="46"/>
      <c r="CP27" s="46"/>
      <c r="CQ27" s="46">
        <v>112.5</v>
      </c>
      <c r="CR27" s="46">
        <v>116.3</v>
      </c>
      <c r="CS27" s="46">
        <v>122.1</v>
      </c>
      <c r="CT27" s="46">
        <v>3</v>
      </c>
      <c r="CU27" s="46">
        <v>4</v>
      </c>
      <c r="CV27" s="46">
        <v>4</v>
      </c>
      <c r="CW27" s="46">
        <v>30</v>
      </c>
      <c r="CX27" s="46">
        <v>10</v>
      </c>
      <c r="CY27" s="46">
        <v>15</v>
      </c>
      <c r="CZ27" s="46">
        <v>25</v>
      </c>
      <c r="DA27" s="46">
        <v>40</v>
      </c>
      <c r="DB27" s="46">
        <v>40</v>
      </c>
      <c r="DC27" s="46"/>
      <c r="DD27" s="46"/>
      <c r="DE27" s="46"/>
      <c r="DF27" s="46">
        <v>5</v>
      </c>
      <c r="DG27" s="46"/>
      <c r="DH27" s="46"/>
      <c r="DI27" s="46">
        <v>10</v>
      </c>
      <c r="DJ27" s="46"/>
      <c r="DK27" s="46"/>
      <c r="DL27" s="64">
        <f t="shared" si="7"/>
        <v>2115.5</v>
      </c>
      <c r="DM27" s="64">
        <f t="shared" si="8"/>
        <v>2264</v>
      </c>
      <c r="DN27" s="64">
        <f t="shared" si="9"/>
        <v>2379.6</v>
      </c>
    </row>
    <row r="28" spans="1:118" ht="15.75" thickBot="1">
      <c r="A28" s="26">
        <v>14</v>
      </c>
      <c r="B28" s="20" t="s">
        <v>43</v>
      </c>
      <c r="C28" s="11" t="s">
        <v>44</v>
      </c>
      <c r="D28" s="52">
        <v>201</v>
      </c>
      <c r="E28" s="46">
        <v>668.2</v>
      </c>
      <c r="F28" s="46">
        <v>752.8</v>
      </c>
      <c r="G28" s="46">
        <v>780.9</v>
      </c>
      <c r="H28" s="46">
        <v>327.6</v>
      </c>
      <c r="I28" s="46">
        <v>405.6</v>
      </c>
      <c r="J28" s="46">
        <v>437.1</v>
      </c>
      <c r="K28" s="46">
        <v>83</v>
      </c>
      <c r="L28" s="46">
        <v>96.2</v>
      </c>
      <c r="M28" s="46">
        <v>64.8</v>
      </c>
      <c r="N28" s="46">
        <v>55.2</v>
      </c>
      <c r="O28" s="46">
        <v>100.2</v>
      </c>
      <c r="P28" s="46">
        <v>100.5</v>
      </c>
      <c r="Q28" s="46">
        <v>241.7</v>
      </c>
      <c r="R28" s="46">
        <v>290.2</v>
      </c>
      <c r="S28" s="46">
        <v>295.6</v>
      </c>
      <c r="T28" s="46">
        <v>47.3</v>
      </c>
      <c r="U28" s="46">
        <v>52.8</v>
      </c>
      <c r="V28" s="46">
        <v>57.7</v>
      </c>
      <c r="W28" s="46">
        <v>55</v>
      </c>
      <c r="X28" s="46">
        <v>60</v>
      </c>
      <c r="Y28" s="46">
        <v>80.5</v>
      </c>
      <c r="Z28" s="46"/>
      <c r="AA28" s="46"/>
      <c r="AB28" s="46"/>
      <c r="AC28" s="46">
        <v>5</v>
      </c>
      <c r="AD28" s="46"/>
      <c r="AE28" s="46"/>
      <c r="AF28" s="46"/>
      <c r="AG28" s="46"/>
      <c r="AH28" s="46"/>
      <c r="AI28" s="46">
        <v>7</v>
      </c>
      <c r="AJ28" s="46">
        <v>6</v>
      </c>
      <c r="AK28" s="46">
        <v>6</v>
      </c>
      <c r="AL28" s="46">
        <v>5</v>
      </c>
      <c r="AM28" s="46">
        <v>7.5</v>
      </c>
      <c r="AN28" s="46">
        <v>7</v>
      </c>
      <c r="AO28" s="46"/>
      <c r="AP28" s="46"/>
      <c r="AQ28" s="46"/>
      <c r="AR28" s="46">
        <v>54.7</v>
      </c>
      <c r="AS28" s="46">
        <v>57.1</v>
      </c>
      <c r="AT28" s="46">
        <v>61.3</v>
      </c>
      <c r="AU28" s="46">
        <v>25</v>
      </c>
      <c r="AV28" s="46">
        <v>10</v>
      </c>
      <c r="AW28" s="46">
        <v>13</v>
      </c>
      <c r="AX28" s="46">
        <v>10.5</v>
      </c>
      <c r="AY28" s="46">
        <v>16</v>
      </c>
      <c r="AZ28" s="46">
        <v>16</v>
      </c>
      <c r="BA28" s="46">
        <v>6</v>
      </c>
      <c r="BB28" s="46">
        <v>7</v>
      </c>
      <c r="BC28" s="46">
        <v>7.8</v>
      </c>
      <c r="BD28" s="46">
        <v>4</v>
      </c>
      <c r="BE28" s="46">
        <v>3</v>
      </c>
      <c r="BF28" s="46">
        <v>2</v>
      </c>
      <c r="BG28" s="46"/>
      <c r="BH28" s="46"/>
      <c r="BI28" s="46"/>
      <c r="BJ28" s="46">
        <v>7</v>
      </c>
      <c r="BK28" s="46">
        <v>7.5</v>
      </c>
      <c r="BL28" s="46">
        <v>7.5</v>
      </c>
      <c r="BM28" s="46"/>
      <c r="BN28" s="46"/>
      <c r="BO28" s="46"/>
      <c r="BP28" s="46">
        <v>7</v>
      </c>
      <c r="BQ28" s="46">
        <v>2</v>
      </c>
      <c r="BR28" s="46">
        <v>5</v>
      </c>
      <c r="BS28" s="46">
        <v>5</v>
      </c>
      <c r="BT28" s="46">
        <v>6</v>
      </c>
      <c r="BU28" s="46">
        <v>6</v>
      </c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>
        <v>90</v>
      </c>
      <c r="CI28" s="46">
        <v>64.8</v>
      </c>
      <c r="CJ28" s="46">
        <v>108.2</v>
      </c>
      <c r="CK28" s="46">
        <v>176</v>
      </c>
      <c r="CL28" s="46">
        <v>175.8</v>
      </c>
      <c r="CM28" s="46">
        <v>175</v>
      </c>
      <c r="CN28" s="46"/>
      <c r="CO28" s="46"/>
      <c r="CP28" s="46"/>
      <c r="CQ28" s="46">
        <v>77.7</v>
      </c>
      <c r="CR28" s="46">
        <v>65.8</v>
      </c>
      <c r="CS28" s="46">
        <v>70.5</v>
      </c>
      <c r="CT28" s="46">
        <v>1.5</v>
      </c>
      <c r="CU28" s="46"/>
      <c r="CV28" s="46"/>
      <c r="CW28" s="46">
        <v>10</v>
      </c>
      <c r="CX28" s="46"/>
      <c r="CY28" s="46"/>
      <c r="CZ28" s="46">
        <v>20</v>
      </c>
      <c r="DA28" s="46">
        <v>23.4</v>
      </c>
      <c r="DB28" s="46">
        <v>20</v>
      </c>
      <c r="DC28" s="46"/>
      <c r="DD28" s="46"/>
      <c r="DE28" s="46"/>
      <c r="DF28" s="46">
        <v>2</v>
      </c>
      <c r="DG28" s="46"/>
      <c r="DH28" s="46"/>
      <c r="DI28" s="46"/>
      <c r="DJ28" s="46"/>
      <c r="DK28" s="46"/>
      <c r="DL28" s="64">
        <f t="shared" si="7"/>
        <v>1991.4000000000003</v>
      </c>
      <c r="DM28" s="64">
        <f t="shared" si="8"/>
        <v>2209.7000000000003</v>
      </c>
      <c r="DN28" s="64">
        <f t="shared" si="9"/>
        <v>2322.4</v>
      </c>
    </row>
    <row r="29" spans="1:118" ht="15.75" thickBot="1">
      <c r="A29" s="9">
        <v>15</v>
      </c>
      <c r="B29" s="20" t="s">
        <v>45</v>
      </c>
      <c r="C29" s="11" t="s">
        <v>46</v>
      </c>
      <c r="D29" s="52">
        <v>201</v>
      </c>
      <c r="E29" s="46">
        <v>926.8</v>
      </c>
      <c r="F29" s="46">
        <v>939.8</v>
      </c>
      <c r="G29" s="46">
        <v>990.8</v>
      </c>
      <c r="H29" s="46">
        <v>449.9</v>
      </c>
      <c r="I29" s="46">
        <v>522.2</v>
      </c>
      <c r="J29" s="46">
        <v>550.8</v>
      </c>
      <c r="K29" s="46">
        <v>117.5</v>
      </c>
      <c r="L29" s="46">
        <v>121.2</v>
      </c>
      <c r="M29" s="46">
        <v>127.6</v>
      </c>
      <c r="N29" s="46">
        <v>93.3</v>
      </c>
      <c r="O29" s="46">
        <v>74</v>
      </c>
      <c r="P29" s="46">
        <v>78</v>
      </c>
      <c r="Q29" s="46">
        <v>343.3</v>
      </c>
      <c r="R29" s="46">
        <v>353.3</v>
      </c>
      <c r="S29" s="46">
        <v>372.5</v>
      </c>
      <c r="T29" s="46">
        <v>67.2</v>
      </c>
      <c r="U29" s="46">
        <v>69.1</v>
      </c>
      <c r="V29" s="46">
        <v>72.9</v>
      </c>
      <c r="W29" s="46">
        <v>45</v>
      </c>
      <c r="X29" s="46">
        <v>47</v>
      </c>
      <c r="Y29" s="46">
        <v>50</v>
      </c>
      <c r="Z29" s="46">
        <v>245.4</v>
      </c>
      <c r="AA29" s="46">
        <v>275</v>
      </c>
      <c r="AB29" s="46">
        <v>280</v>
      </c>
      <c r="AC29" s="46">
        <v>4</v>
      </c>
      <c r="AD29" s="46">
        <v>5</v>
      </c>
      <c r="AE29" s="46">
        <v>6</v>
      </c>
      <c r="AF29" s="46"/>
      <c r="AG29" s="46"/>
      <c r="AH29" s="46"/>
      <c r="AI29" s="46">
        <v>10</v>
      </c>
      <c r="AJ29" s="46">
        <v>12</v>
      </c>
      <c r="AK29" s="46">
        <v>14</v>
      </c>
      <c r="AL29" s="46">
        <v>5</v>
      </c>
      <c r="AM29" s="46">
        <v>6</v>
      </c>
      <c r="AN29" s="46">
        <v>7</v>
      </c>
      <c r="AO29" s="46"/>
      <c r="AP29" s="46"/>
      <c r="AQ29" s="46"/>
      <c r="AR29" s="46">
        <v>4</v>
      </c>
      <c r="AS29" s="46">
        <v>4</v>
      </c>
      <c r="AT29" s="46">
        <v>6</v>
      </c>
      <c r="AU29" s="46">
        <v>157.6</v>
      </c>
      <c r="AV29" s="46">
        <v>108.9</v>
      </c>
      <c r="AW29" s="46">
        <v>101</v>
      </c>
      <c r="AX29" s="46">
        <v>18</v>
      </c>
      <c r="AY29" s="46">
        <v>27</v>
      </c>
      <c r="AZ29" s="46">
        <v>30</v>
      </c>
      <c r="BA29" s="46">
        <v>5</v>
      </c>
      <c r="BB29" s="46">
        <v>6</v>
      </c>
      <c r="BC29" s="46">
        <v>6</v>
      </c>
      <c r="BD29" s="46"/>
      <c r="BE29" s="46"/>
      <c r="BF29" s="46"/>
      <c r="BG29" s="46"/>
      <c r="BH29" s="46">
        <v>2</v>
      </c>
      <c r="BI29" s="46">
        <v>2</v>
      </c>
      <c r="BJ29" s="46">
        <v>7</v>
      </c>
      <c r="BK29" s="46">
        <v>7</v>
      </c>
      <c r="BL29" s="46">
        <v>7</v>
      </c>
      <c r="BM29" s="46"/>
      <c r="BN29" s="46"/>
      <c r="BO29" s="46"/>
      <c r="BP29" s="46">
        <v>20</v>
      </c>
      <c r="BQ29" s="46">
        <v>38</v>
      </c>
      <c r="BR29" s="46">
        <v>43</v>
      </c>
      <c r="BS29" s="46">
        <v>5</v>
      </c>
      <c r="BT29" s="46">
        <v>4</v>
      </c>
      <c r="BU29" s="46">
        <v>4</v>
      </c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>
        <v>38</v>
      </c>
      <c r="CI29" s="46">
        <v>56</v>
      </c>
      <c r="CJ29" s="46">
        <v>67</v>
      </c>
      <c r="CK29" s="46"/>
      <c r="CL29" s="46"/>
      <c r="CM29" s="46"/>
      <c r="CN29" s="46"/>
      <c r="CO29" s="46"/>
      <c r="CP29" s="46"/>
      <c r="CQ29" s="46">
        <v>144.7</v>
      </c>
      <c r="CR29" s="46">
        <v>167.2</v>
      </c>
      <c r="CS29" s="46">
        <v>175.5</v>
      </c>
      <c r="CT29" s="46">
        <v>3</v>
      </c>
      <c r="CU29" s="46">
        <v>3</v>
      </c>
      <c r="CV29" s="46">
        <v>4</v>
      </c>
      <c r="CW29" s="46">
        <v>8</v>
      </c>
      <c r="CX29" s="46">
        <v>8</v>
      </c>
      <c r="CY29" s="46">
        <v>8</v>
      </c>
      <c r="CZ29" s="46">
        <v>15.1</v>
      </c>
      <c r="DA29" s="46">
        <v>20</v>
      </c>
      <c r="DB29" s="46">
        <v>20</v>
      </c>
      <c r="DC29" s="46"/>
      <c r="DD29" s="46"/>
      <c r="DE29" s="46"/>
      <c r="DF29" s="46"/>
      <c r="DG29" s="46">
        <v>10</v>
      </c>
      <c r="DH29" s="46">
        <v>10</v>
      </c>
      <c r="DI29" s="46"/>
      <c r="DJ29" s="46"/>
      <c r="DK29" s="46"/>
      <c r="DL29" s="64">
        <f t="shared" si="7"/>
        <v>2732.7999999999993</v>
      </c>
      <c r="DM29" s="64">
        <f t="shared" si="8"/>
        <v>2885.7</v>
      </c>
      <c r="DN29" s="64">
        <f t="shared" si="9"/>
        <v>3033.1</v>
      </c>
    </row>
    <row r="30" spans="1:118" ht="14.25" customHeight="1" thickBot="1">
      <c r="A30" s="26">
        <v>16</v>
      </c>
      <c r="B30" s="20" t="s">
        <v>85</v>
      </c>
      <c r="C30" s="11" t="s">
        <v>47</v>
      </c>
      <c r="D30" s="52">
        <v>201</v>
      </c>
      <c r="E30" s="46">
        <v>644.9</v>
      </c>
      <c r="F30" s="46">
        <v>682</v>
      </c>
      <c r="G30" s="46">
        <v>717</v>
      </c>
      <c r="H30" s="46">
        <v>283.7</v>
      </c>
      <c r="I30" s="46">
        <v>310.1</v>
      </c>
      <c r="J30" s="46">
        <v>326.4</v>
      </c>
      <c r="K30" s="46">
        <v>71.8</v>
      </c>
      <c r="L30" s="46">
        <v>77.2</v>
      </c>
      <c r="M30" s="46">
        <v>81.5</v>
      </c>
      <c r="N30" s="46">
        <v>51.5</v>
      </c>
      <c r="O30" s="46">
        <v>58.9</v>
      </c>
      <c r="P30" s="46">
        <v>62.6</v>
      </c>
      <c r="Q30" s="46">
        <v>229.6</v>
      </c>
      <c r="R30" s="46">
        <v>246</v>
      </c>
      <c r="S30" s="46">
        <v>258.7</v>
      </c>
      <c r="T30" s="46">
        <v>44.1</v>
      </c>
      <c r="U30" s="46">
        <v>47.3</v>
      </c>
      <c r="V30" s="46">
        <v>49.8</v>
      </c>
      <c r="W30" s="46">
        <v>24</v>
      </c>
      <c r="X30" s="46">
        <v>24</v>
      </c>
      <c r="Y30" s="46">
        <v>24</v>
      </c>
      <c r="Z30" s="46">
        <v>5.6</v>
      </c>
      <c r="AA30" s="46">
        <v>5.6</v>
      </c>
      <c r="AB30" s="46">
        <v>5.6</v>
      </c>
      <c r="AC30" s="46"/>
      <c r="AD30" s="46"/>
      <c r="AE30" s="46"/>
      <c r="AF30" s="46"/>
      <c r="AG30" s="46"/>
      <c r="AH30" s="46"/>
      <c r="AI30" s="46">
        <v>3.3</v>
      </c>
      <c r="AJ30" s="46">
        <v>3.3</v>
      </c>
      <c r="AK30" s="46">
        <v>3.3</v>
      </c>
      <c r="AL30" s="46">
        <v>2.4</v>
      </c>
      <c r="AM30" s="46">
        <v>2.4</v>
      </c>
      <c r="AN30" s="46">
        <v>2.4</v>
      </c>
      <c r="AO30" s="46"/>
      <c r="AP30" s="46"/>
      <c r="AQ30" s="46"/>
      <c r="AR30" s="46"/>
      <c r="AS30" s="46"/>
      <c r="AT30" s="46"/>
      <c r="AU30" s="46"/>
      <c r="AV30" s="46"/>
      <c r="AW30" s="46"/>
      <c r="AX30" s="46">
        <v>10</v>
      </c>
      <c r="AY30" s="46">
        <v>3</v>
      </c>
      <c r="AZ30" s="46">
        <v>3</v>
      </c>
      <c r="BA30" s="46">
        <v>8.4</v>
      </c>
      <c r="BB30" s="46">
        <v>8.4</v>
      </c>
      <c r="BC30" s="46">
        <v>8.4</v>
      </c>
      <c r="BD30" s="46"/>
      <c r="BE30" s="46"/>
      <c r="BF30" s="46"/>
      <c r="BG30" s="46"/>
      <c r="BH30" s="46"/>
      <c r="BI30" s="46"/>
      <c r="BJ30" s="46">
        <v>5</v>
      </c>
      <c r="BK30" s="46">
        <v>5</v>
      </c>
      <c r="BL30" s="46">
        <v>5</v>
      </c>
      <c r="BM30" s="46">
        <v>3</v>
      </c>
      <c r="BN30" s="46">
        <v>3</v>
      </c>
      <c r="BO30" s="46">
        <v>3</v>
      </c>
      <c r="BP30" s="46">
        <v>1</v>
      </c>
      <c r="BQ30" s="46">
        <v>1</v>
      </c>
      <c r="BR30" s="46">
        <v>1</v>
      </c>
      <c r="BS30" s="46">
        <v>2</v>
      </c>
      <c r="BT30" s="46">
        <v>2</v>
      </c>
      <c r="BU30" s="46">
        <v>2</v>
      </c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>
        <v>123</v>
      </c>
      <c r="CL30" s="46">
        <v>21.9</v>
      </c>
      <c r="CM30" s="46">
        <v>29.8</v>
      </c>
      <c r="CN30" s="46"/>
      <c r="CO30" s="46"/>
      <c r="CP30" s="46"/>
      <c r="CQ30" s="46">
        <v>92.4</v>
      </c>
      <c r="CR30" s="46">
        <v>92.4</v>
      </c>
      <c r="CS30" s="46">
        <v>92.4</v>
      </c>
      <c r="CT30" s="46">
        <v>0.5</v>
      </c>
      <c r="CU30" s="46">
        <v>0.5</v>
      </c>
      <c r="CV30" s="46">
        <v>0.5</v>
      </c>
      <c r="CW30" s="46">
        <v>2</v>
      </c>
      <c r="CX30" s="46">
        <v>2</v>
      </c>
      <c r="CY30" s="46">
        <v>2</v>
      </c>
      <c r="CZ30" s="46">
        <v>8</v>
      </c>
      <c r="DA30" s="46">
        <v>8</v>
      </c>
      <c r="DB30" s="46">
        <v>8</v>
      </c>
      <c r="DC30" s="46">
        <v>8</v>
      </c>
      <c r="DD30" s="46">
        <v>8</v>
      </c>
      <c r="DE30" s="46">
        <v>8</v>
      </c>
      <c r="DF30" s="46"/>
      <c r="DG30" s="46"/>
      <c r="DH30" s="46"/>
      <c r="DI30" s="46"/>
      <c r="DJ30" s="46"/>
      <c r="DK30" s="46"/>
      <c r="DL30" s="64">
        <f t="shared" si="7"/>
        <v>1624.1999999999998</v>
      </c>
      <c r="DM30" s="64">
        <f t="shared" si="8"/>
        <v>1612.0000000000002</v>
      </c>
      <c r="DN30" s="64">
        <f t="shared" si="9"/>
        <v>1694.4</v>
      </c>
    </row>
    <row r="31" spans="1:118" ht="15.75" thickBot="1">
      <c r="A31" s="9">
        <v>17</v>
      </c>
      <c r="B31" s="20" t="s">
        <v>48</v>
      </c>
      <c r="C31" s="11" t="s">
        <v>49</v>
      </c>
      <c r="D31" s="52">
        <v>201</v>
      </c>
      <c r="E31" s="46">
        <v>1002.4</v>
      </c>
      <c r="F31" s="46">
        <v>1120.8</v>
      </c>
      <c r="G31" s="46">
        <v>1178.3</v>
      </c>
      <c r="H31" s="46">
        <v>498.6</v>
      </c>
      <c r="I31" s="46">
        <v>663.2</v>
      </c>
      <c r="J31" s="46">
        <v>701.8</v>
      </c>
      <c r="K31" s="46">
        <v>125</v>
      </c>
      <c r="L31" s="46">
        <v>139.5</v>
      </c>
      <c r="M31" s="46">
        <v>147</v>
      </c>
      <c r="N31" s="46">
        <v>114</v>
      </c>
      <c r="O31" s="46"/>
      <c r="P31" s="46"/>
      <c r="Q31" s="46">
        <v>373.1</v>
      </c>
      <c r="R31" s="46">
        <v>411.8</v>
      </c>
      <c r="S31" s="46">
        <v>437.9</v>
      </c>
      <c r="T31" s="46">
        <v>73</v>
      </c>
      <c r="U31" s="46">
        <v>80.3</v>
      </c>
      <c r="V31" s="46">
        <v>84.6</v>
      </c>
      <c r="W31" s="46">
        <v>110</v>
      </c>
      <c r="X31" s="46">
        <v>90</v>
      </c>
      <c r="Y31" s="46">
        <v>95.5</v>
      </c>
      <c r="Z31" s="46">
        <v>50.2</v>
      </c>
      <c r="AA31" s="46">
        <v>60.7</v>
      </c>
      <c r="AB31" s="46">
        <v>65</v>
      </c>
      <c r="AC31" s="46"/>
      <c r="AD31" s="46"/>
      <c r="AE31" s="46"/>
      <c r="AF31" s="46">
        <v>10</v>
      </c>
      <c r="AG31" s="46">
        <v>2.2</v>
      </c>
      <c r="AH31" s="46">
        <v>6</v>
      </c>
      <c r="AI31" s="46">
        <v>13.8</v>
      </c>
      <c r="AJ31" s="46">
        <v>13</v>
      </c>
      <c r="AK31" s="46">
        <v>15</v>
      </c>
      <c r="AL31" s="46">
        <v>4</v>
      </c>
      <c r="AM31" s="46">
        <v>4</v>
      </c>
      <c r="AN31" s="46">
        <v>5</v>
      </c>
      <c r="AO31" s="46"/>
      <c r="AP31" s="46"/>
      <c r="AQ31" s="46"/>
      <c r="AR31" s="46">
        <v>3</v>
      </c>
      <c r="AS31" s="46">
        <v>3</v>
      </c>
      <c r="AT31" s="46">
        <v>3</v>
      </c>
      <c r="AU31" s="46">
        <v>10</v>
      </c>
      <c r="AV31" s="46"/>
      <c r="AW31" s="46"/>
      <c r="AX31" s="46">
        <v>20</v>
      </c>
      <c r="AY31" s="46">
        <v>12</v>
      </c>
      <c r="AZ31" s="46">
        <v>15</v>
      </c>
      <c r="BA31" s="46">
        <v>6.5</v>
      </c>
      <c r="BB31" s="46">
        <v>6.4</v>
      </c>
      <c r="BC31" s="46">
        <v>6.4</v>
      </c>
      <c r="BD31" s="46">
        <v>5</v>
      </c>
      <c r="BE31" s="46">
        <v>4</v>
      </c>
      <c r="BF31" s="46">
        <v>4</v>
      </c>
      <c r="BG31" s="46"/>
      <c r="BH31" s="46"/>
      <c r="BI31" s="46"/>
      <c r="BJ31" s="46">
        <v>7.9</v>
      </c>
      <c r="BK31" s="46">
        <v>7.5</v>
      </c>
      <c r="BL31" s="46">
        <v>7.9</v>
      </c>
      <c r="BM31" s="46">
        <v>1</v>
      </c>
      <c r="BN31" s="46">
        <v>1</v>
      </c>
      <c r="BO31" s="46">
        <v>1</v>
      </c>
      <c r="BP31" s="46">
        <v>25</v>
      </c>
      <c r="BQ31" s="46">
        <v>11</v>
      </c>
      <c r="BR31" s="46">
        <v>11</v>
      </c>
      <c r="BS31" s="46">
        <v>4</v>
      </c>
      <c r="BT31" s="46">
        <v>4</v>
      </c>
      <c r="BU31" s="46">
        <v>4</v>
      </c>
      <c r="BV31" s="46"/>
      <c r="BW31" s="46"/>
      <c r="BX31" s="46"/>
      <c r="BY31" s="46">
        <v>54.9</v>
      </c>
      <c r="BZ31" s="46"/>
      <c r="CA31" s="46"/>
      <c r="CB31" s="46">
        <v>20</v>
      </c>
      <c r="CC31" s="46"/>
      <c r="CD31" s="46"/>
      <c r="CE31" s="46"/>
      <c r="CF31" s="46"/>
      <c r="CG31" s="46"/>
      <c r="CH31" s="46">
        <v>85</v>
      </c>
      <c r="CI31" s="46">
        <v>90</v>
      </c>
      <c r="CJ31" s="46">
        <v>84.5</v>
      </c>
      <c r="CK31" s="46">
        <v>120</v>
      </c>
      <c r="CL31" s="46">
        <v>120</v>
      </c>
      <c r="CM31" s="46">
        <v>120</v>
      </c>
      <c r="CN31" s="46"/>
      <c r="CO31" s="46"/>
      <c r="CP31" s="46"/>
      <c r="CQ31" s="46">
        <v>180.8</v>
      </c>
      <c r="CR31" s="46">
        <v>155.1</v>
      </c>
      <c r="CS31" s="46">
        <v>162</v>
      </c>
      <c r="CT31" s="46">
        <v>3</v>
      </c>
      <c r="CU31" s="46">
        <v>4</v>
      </c>
      <c r="CV31" s="46">
        <v>4.5</v>
      </c>
      <c r="CW31" s="46">
        <v>20</v>
      </c>
      <c r="CX31" s="46">
        <v>20</v>
      </c>
      <c r="CY31" s="46">
        <v>21.9</v>
      </c>
      <c r="CZ31" s="46">
        <v>25</v>
      </c>
      <c r="DA31" s="46">
        <v>23</v>
      </c>
      <c r="DB31" s="46">
        <v>23</v>
      </c>
      <c r="DC31" s="46">
        <v>50</v>
      </c>
      <c r="DD31" s="46">
        <v>40</v>
      </c>
      <c r="DE31" s="46">
        <v>40</v>
      </c>
      <c r="DF31" s="46"/>
      <c r="DG31" s="46"/>
      <c r="DH31" s="46"/>
      <c r="DI31" s="46"/>
      <c r="DJ31" s="46"/>
      <c r="DK31" s="46"/>
      <c r="DL31" s="64">
        <f t="shared" si="7"/>
        <v>3015.2000000000003</v>
      </c>
      <c r="DM31" s="64">
        <f t="shared" si="8"/>
        <v>3086.5</v>
      </c>
      <c r="DN31" s="64">
        <f t="shared" si="9"/>
        <v>3244.3</v>
      </c>
    </row>
    <row r="32" spans="1:118" ht="15.75" thickBot="1">
      <c r="A32" s="26">
        <v>18</v>
      </c>
      <c r="B32" s="20" t="s">
        <v>52</v>
      </c>
      <c r="C32" s="11" t="s">
        <v>53</v>
      </c>
      <c r="D32" s="52">
        <v>201</v>
      </c>
      <c r="E32" s="46">
        <v>609.1</v>
      </c>
      <c r="F32" s="46">
        <v>817.5</v>
      </c>
      <c r="G32" s="46">
        <f>635.8+200</f>
        <v>835.8</v>
      </c>
      <c r="H32" s="46">
        <v>425.4</v>
      </c>
      <c r="I32" s="46">
        <v>188</v>
      </c>
      <c r="J32" s="46">
        <f>180+73</f>
        <v>253</v>
      </c>
      <c r="K32" s="46">
        <v>86.3</v>
      </c>
      <c r="L32" s="46">
        <v>83.7</v>
      </c>
      <c r="M32" s="46">
        <v>88.1</v>
      </c>
      <c r="N32" s="46">
        <v>63</v>
      </c>
      <c r="O32" s="46">
        <v>63.1</v>
      </c>
      <c r="P32" s="46">
        <v>63</v>
      </c>
      <c r="Q32" s="46">
        <v>271.7</v>
      </c>
      <c r="R32" s="46">
        <v>247.7</v>
      </c>
      <c r="S32" s="46">
        <v>238.2</v>
      </c>
      <c r="T32" s="46">
        <v>49.4</v>
      </c>
      <c r="U32" s="46">
        <v>48.1</v>
      </c>
      <c r="V32" s="46">
        <v>46.6</v>
      </c>
      <c r="W32" s="46">
        <v>20</v>
      </c>
      <c r="X32" s="46">
        <v>20.9</v>
      </c>
      <c r="Y32" s="46">
        <v>15</v>
      </c>
      <c r="Z32" s="46">
        <v>81.5</v>
      </c>
      <c r="AA32" s="46">
        <v>180</v>
      </c>
      <c r="AB32" s="46">
        <v>201.5</v>
      </c>
      <c r="AC32" s="46"/>
      <c r="AD32" s="46"/>
      <c r="AE32" s="46"/>
      <c r="AF32" s="46"/>
      <c r="AG32" s="46"/>
      <c r="AH32" s="46"/>
      <c r="AI32" s="46">
        <v>15</v>
      </c>
      <c r="AJ32" s="46">
        <v>10</v>
      </c>
      <c r="AK32" s="46">
        <v>8</v>
      </c>
      <c r="AL32" s="46">
        <v>5</v>
      </c>
      <c r="AM32" s="46">
        <v>10</v>
      </c>
      <c r="AN32" s="46">
        <v>4</v>
      </c>
      <c r="AO32" s="46"/>
      <c r="AP32" s="46"/>
      <c r="AQ32" s="46"/>
      <c r="AR32" s="46"/>
      <c r="AS32" s="46"/>
      <c r="AT32" s="46"/>
      <c r="AU32" s="46">
        <v>37.1</v>
      </c>
      <c r="AV32" s="46">
        <v>28</v>
      </c>
      <c r="AW32" s="46">
        <v>30</v>
      </c>
      <c r="AX32" s="46">
        <v>6</v>
      </c>
      <c r="AY32" s="46">
        <v>2</v>
      </c>
      <c r="AZ32" s="46">
        <v>2</v>
      </c>
      <c r="BA32" s="46">
        <v>0.5</v>
      </c>
      <c r="BB32" s="46"/>
      <c r="BC32" s="46"/>
      <c r="BD32" s="46"/>
      <c r="BE32" s="46"/>
      <c r="BF32" s="46"/>
      <c r="BG32" s="46"/>
      <c r="BH32" s="46"/>
      <c r="BI32" s="46"/>
      <c r="BJ32" s="46">
        <v>4.4</v>
      </c>
      <c r="BK32" s="46"/>
      <c r="BL32" s="46"/>
      <c r="BM32" s="46"/>
      <c r="BN32" s="46"/>
      <c r="BO32" s="46"/>
      <c r="BP32" s="46">
        <v>6.1</v>
      </c>
      <c r="BQ32" s="46">
        <v>5.5</v>
      </c>
      <c r="BR32" s="46">
        <v>6.5</v>
      </c>
      <c r="BS32" s="46">
        <v>3</v>
      </c>
      <c r="BT32" s="46">
        <v>2.6</v>
      </c>
      <c r="BU32" s="46">
        <v>3.2</v>
      </c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>
        <v>20</v>
      </c>
      <c r="CI32" s="46"/>
      <c r="CJ32" s="46"/>
      <c r="CK32" s="46"/>
      <c r="CL32" s="46"/>
      <c r="CM32" s="46"/>
      <c r="CN32" s="46"/>
      <c r="CO32" s="46"/>
      <c r="CP32" s="46"/>
      <c r="CQ32" s="46">
        <v>91.1</v>
      </c>
      <c r="CR32" s="46">
        <v>89.6</v>
      </c>
      <c r="CS32" s="46">
        <v>94.1</v>
      </c>
      <c r="CT32" s="46">
        <v>1</v>
      </c>
      <c r="CU32" s="46">
        <v>0.2</v>
      </c>
      <c r="CV32" s="46">
        <v>0.5</v>
      </c>
      <c r="CW32" s="46">
        <v>3</v>
      </c>
      <c r="CX32" s="46">
        <v>2</v>
      </c>
      <c r="CY32" s="46">
        <v>2</v>
      </c>
      <c r="CZ32" s="46">
        <v>8</v>
      </c>
      <c r="DA32" s="46">
        <v>31</v>
      </c>
      <c r="DB32" s="46">
        <v>32</v>
      </c>
      <c r="DC32" s="46">
        <v>1</v>
      </c>
      <c r="DD32" s="46">
        <v>1</v>
      </c>
      <c r="DE32" s="46">
        <v>1</v>
      </c>
      <c r="DF32" s="46"/>
      <c r="DG32" s="46"/>
      <c r="DH32" s="46"/>
      <c r="DI32" s="46">
        <v>1</v>
      </c>
      <c r="DJ32" s="46"/>
      <c r="DK32" s="46"/>
      <c r="DL32" s="64">
        <f t="shared" si="7"/>
        <v>1808.6</v>
      </c>
      <c r="DM32" s="64">
        <f t="shared" si="8"/>
        <v>1830.8999999999999</v>
      </c>
      <c r="DN32" s="64">
        <f t="shared" si="9"/>
        <v>1924.4999999999998</v>
      </c>
    </row>
    <row r="33" spans="1:118" ht="15.75" thickBot="1">
      <c r="A33" s="9">
        <v>19</v>
      </c>
      <c r="B33" s="25" t="s">
        <v>23</v>
      </c>
      <c r="C33" s="10" t="s">
        <v>3</v>
      </c>
      <c r="D33" s="52">
        <v>201</v>
      </c>
      <c r="E33" s="46">
        <v>885</v>
      </c>
      <c r="F33" s="46">
        <v>964.8</v>
      </c>
      <c r="G33" s="46">
        <v>1014.3</v>
      </c>
      <c r="H33" s="46">
        <v>290</v>
      </c>
      <c r="I33" s="46">
        <v>401.8</v>
      </c>
      <c r="J33" s="46">
        <v>425.9</v>
      </c>
      <c r="K33" s="46">
        <v>132</v>
      </c>
      <c r="L33" s="46">
        <v>198.1</v>
      </c>
      <c r="M33" s="46">
        <v>208.5</v>
      </c>
      <c r="N33" s="46">
        <v>28</v>
      </c>
      <c r="O33" s="46">
        <v>30</v>
      </c>
      <c r="P33" s="46">
        <v>32</v>
      </c>
      <c r="Q33" s="46">
        <v>310</v>
      </c>
      <c r="R33" s="46">
        <v>340.9</v>
      </c>
      <c r="S33" s="46">
        <v>359.3</v>
      </c>
      <c r="T33" s="46">
        <v>51</v>
      </c>
      <c r="U33" s="46">
        <v>66.6</v>
      </c>
      <c r="V33" s="46">
        <v>70.2</v>
      </c>
      <c r="W33" s="46">
        <v>110</v>
      </c>
      <c r="X33" s="46">
        <v>120</v>
      </c>
      <c r="Y33" s="46">
        <v>118</v>
      </c>
      <c r="Z33" s="46">
        <f>251+74</f>
        <v>325</v>
      </c>
      <c r="AA33" s="46">
        <f>266.2+74</f>
        <v>340.2</v>
      </c>
      <c r="AB33" s="46">
        <f>203+74</f>
        <v>277</v>
      </c>
      <c r="AC33" s="46">
        <v>46</v>
      </c>
      <c r="AD33" s="46">
        <v>40</v>
      </c>
      <c r="AE33" s="46">
        <v>35</v>
      </c>
      <c r="AF33" s="46">
        <v>8</v>
      </c>
      <c r="AG33" s="46">
        <v>7.2</v>
      </c>
      <c r="AH33" s="46">
        <v>5</v>
      </c>
      <c r="AI33" s="46">
        <v>7</v>
      </c>
      <c r="AJ33" s="46">
        <v>12</v>
      </c>
      <c r="AK33" s="46">
        <v>7</v>
      </c>
      <c r="AL33" s="46">
        <v>7.5</v>
      </c>
      <c r="AM33" s="46">
        <v>8</v>
      </c>
      <c r="AN33" s="46">
        <v>8</v>
      </c>
      <c r="AO33" s="46"/>
      <c r="AP33" s="46"/>
      <c r="AQ33" s="46"/>
      <c r="AR33" s="46"/>
      <c r="AS33" s="46"/>
      <c r="AT33" s="46"/>
      <c r="AU33" s="46">
        <v>35.9</v>
      </c>
      <c r="AV33" s="46">
        <v>35</v>
      </c>
      <c r="AW33" s="46">
        <v>29</v>
      </c>
      <c r="AX33" s="46">
        <v>9</v>
      </c>
      <c r="AY33" s="46">
        <v>5</v>
      </c>
      <c r="AZ33" s="46">
        <v>5</v>
      </c>
      <c r="BA33" s="46">
        <v>1</v>
      </c>
      <c r="BB33" s="46">
        <v>2</v>
      </c>
      <c r="BC33" s="46">
        <v>2</v>
      </c>
      <c r="BD33" s="46"/>
      <c r="BE33" s="46"/>
      <c r="BF33" s="46"/>
      <c r="BG33" s="46">
        <v>12</v>
      </c>
      <c r="BH33" s="46">
        <v>12</v>
      </c>
      <c r="BI33" s="46">
        <v>11.8</v>
      </c>
      <c r="BJ33" s="46"/>
      <c r="BK33" s="46"/>
      <c r="BL33" s="46"/>
      <c r="BM33" s="46"/>
      <c r="BN33" s="46"/>
      <c r="BO33" s="46"/>
      <c r="BP33" s="46">
        <v>10</v>
      </c>
      <c r="BQ33" s="46">
        <v>4</v>
      </c>
      <c r="BR33" s="46">
        <v>4</v>
      </c>
      <c r="BS33" s="46">
        <v>10</v>
      </c>
      <c r="BT33" s="46">
        <v>20</v>
      </c>
      <c r="BU33" s="46">
        <v>12</v>
      </c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>
        <v>62</v>
      </c>
      <c r="CI33" s="46">
        <v>22.8</v>
      </c>
      <c r="CJ33" s="46">
        <v>35</v>
      </c>
      <c r="CK33" s="46"/>
      <c r="CL33" s="46"/>
      <c r="CM33" s="46"/>
      <c r="CN33" s="46"/>
      <c r="CO33" s="46"/>
      <c r="CP33" s="46"/>
      <c r="CQ33" s="46">
        <v>134</v>
      </c>
      <c r="CR33" s="46">
        <v>155.1</v>
      </c>
      <c r="CS33" s="46">
        <v>162.9</v>
      </c>
      <c r="CT33" s="46">
        <v>0.5</v>
      </c>
      <c r="CU33" s="46">
        <v>0.6</v>
      </c>
      <c r="CV33" s="46">
        <v>0.3</v>
      </c>
      <c r="CW33" s="46">
        <v>2</v>
      </c>
      <c r="CX33" s="46">
        <v>3</v>
      </c>
      <c r="CY33" s="46">
        <v>3</v>
      </c>
      <c r="CZ33" s="46">
        <v>10</v>
      </c>
      <c r="DA33" s="46">
        <v>20</v>
      </c>
      <c r="DB33" s="46">
        <v>15</v>
      </c>
      <c r="DC33" s="46"/>
      <c r="DD33" s="46">
        <f>55.1+6</f>
        <v>61.1</v>
      </c>
      <c r="DE33" s="46">
        <v>172.9</v>
      </c>
      <c r="DF33" s="46"/>
      <c r="DG33" s="46"/>
      <c r="DH33" s="46"/>
      <c r="DI33" s="46"/>
      <c r="DJ33" s="46"/>
      <c r="DK33" s="46"/>
      <c r="DL33" s="64">
        <f t="shared" si="7"/>
        <v>2485.9</v>
      </c>
      <c r="DM33" s="64">
        <f t="shared" si="8"/>
        <v>2870.1999999999994</v>
      </c>
      <c r="DN33" s="64">
        <f t="shared" si="9"/>
        <v>3013.1000000000004</v>
      </c>
    </row>
    <row r="34" spans="1:118" ht="17.25" customHeight="1" thickBot="1">
      <c r="A34" s="26">
        <v>20</v>
      </c>
      <c r="B34" s="20" t="s">
        <v>90</v>
      </c>
      <c r="C34" s="7" t="s">
        <v>19</v>
      </c>
      <c r="D34" s="52">
        <v>201</v>
      </c>
      <c r="E34" s="46">
        <v>1279.9</v>
      </c>
      <c r="F34" s="46">
        <v>1514.7</v>
      </c>
      <c r="G34" s="46">
        <v>1592.4</v>
      </c>
      <c r="H34" s="46">
        <v>591.1</v>
      </c>
      <c r="I34" s="46">
        <v>1012.2</v>
      </c>
      <c r="J34" s="46">
        <v>1069.1</v>
      </c>
      <c r="K34" s="46">
        <v>155.9</v>
      </c>
      <c r="L34" s="46">
        <v>198.3</v>
      </c>
      <c r="M34" s="46">
        <v>208.7</v>
      </c>
      <c r="N34" s="46">
        <v>106.7</v>
      </c>
      <c r="O34" s="46"/>
      <c r="P34" s="46"/>
      <c r="Q34" s="46">
        <v>454.9</v>
      </c>
      <c r="R34" s="46">
        <v>582.6</v>
      </c>
      <c r="S34" s="46">
        <v>613.5</v>
      </c>
      <c r="T34" s="46">
        <v>89</v>
      </c>
      <c r="U34" s="46">
        <v>113.7</v>
      </c>
      <c r="V34" s="46">
        <v>119.8</v>
      </c>
      <c r="W34" s="46">
        <v>112</v>
      </c>
      <c r="X34" s="46">
        <v>100.1</v>
      </c>
      <c r="Y34" s="46">
        <v>105</v>
      </c>
      <c r="Z34" s="46">
        <v>307.4</v>
      </c>
      <c r="AA34" s="46">
        <v>385</v>
      </c>
      <c r="AB34" s="46">
        <v>398</v>
      </c>
      <c r="AC34" s="46"/>
      <c r="AD34" s="46"/>
      <c r="AE34" s="46"/>
      <c r="AF34" s="46"/>
      <c r="AG34" s="46"/>
      <c r="AH34" s="46"/>
      <c r="AI34" s="46">
        <v>25</v>
      </c>
      <c r="AJ34" s="46">
        <v>28</v>
      </c>
      <c r="AK34" s="46">
        <v>32</v>
      </c>
      <c r="AL34" s="46">
        <v>5.2</v>
      </c>
      <c r="AM34" s="46">
        <v>7</v>
      </c>
      <c r="AN34" s="46">
        <v>8</v>
      </c>
      <c r="AO34" s="46"/>
      <c r="AP34" s="46"/>
      <c r="AQ34" s="46"/>
      <c r="AR34" s="46">
        <v>25</v>
      </c>
      <c r="AS34" s="46">
        <v>20</v>
      </c>
      <c r="AT34" s="46">
        <v>20</v>
      </c>
      <c r="AU34" s="46">
        <v>61.7</v>
      </c>
      <c r="AV34" s="46">
        <v>60</v>
      </c>
      <c r="AW34" s="46">
        <v>60</v>
      </c>
      <c r="AX34" s="46">
        <v>14</v>
      </c>
      <c r="AY34" s="46">
        <v>20</v>
      </c>
      <c r="AZ34" s="46">
        <v>20</v>
      </c>
      <c r="BA34" s="46">
        <v>16</v>
      </c>
      <c r="BB34" s="46">
        <v>18</v>
      </c>
      <c r="BC34" s="46">
        <v>20</v>
      </c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>
        <v>37</v>
      </c>
      <c r="BQ34" s="46">
        <v>30</v>
      </c>
      <c r="BR34" s="46">
        <v>35</v>
      </c>
      <c r="BS34" s="46">
        <v>17.7</v>
      </c>
      <c r="BT34" s="46">
        <v>20.2</v>
      </c>
      <c r="BU34" s="46">
        <v>25</v>
      </c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>
        <v>200</v>
      </c>
      <c r="CI34" s="46">
        <v>101.4</v>
      </c>
      <c r="CJ34" s="46">
        <v>97.9</v>
      </c>
      <c r="CK34" s="46"/>
      <c r="CL34" s="46"/>
      <c r="CM34" s="46"/>
      <c r="CN34" s="46"/>
      <c r="CO34" s="46"/>
      <c r="CP34" s="46"/>
      <c r="CQ34" s="46"/>
      <c r="CR34" s="46"/>
      <c r="CS34" s="46"/>
      <c r="CT34" s="46">
        <v>0.5</v>
      </c>
      <c r="CU34" s="46">
        <v>0.5</v>
      </c>
      <c r="CV34" s="46">
        <v>0.5</v>
      </c>
      <c r="CW34" s="46">
        <v>18</v>
      </c>
      <c r="CX34" s="46">
        <v>20</v>
      </c>
      <c r="CY34" s="46">
        <v>24.6</v>
      </c>
      <c r="CZ34" s="46">
        <v>30</v>
      </c>
      <c r="DA34" s="46">
        <v>25</v>
      </c>
      <c r="DB34" s="46">
        <v>25</v>
      </c>
      <c r="DC34" s="46">
        <v>36.8</v>
      </c>
      <c r="DD34" s="46"/>
      <c r="DE34" s="46"/>
      <c r="DF34" s="46"/>
      <c r="DG34" s="46">
        <v>10</v>
      </c>
      <c r="DH34" s="46">
        <v>10.4</v>
      </c>
      <c r="DI34" s="46"/>
      <c r="DJ34" s="46"/>
      <c r="DK34" s="46"/>
      <c r="DL34" s="64">
        <f t="shared" si="7"/>
        <v>3583.7999999999997</v>
      </c>
      <c r="DM34" s="64">
        <f t="shared" si="8"/>
        <v>4266.7</v>
      </c>
      <c r="DN34" s="64">
        <f t="shared" si="9"/>
        <v>4484.9</v>
      </c>
    </row>
    <row r="35" spans="1:118" ht="15.75" thickBot="1">
      <c r="A35" s="9">
        <v>21</v>
      </c>
      <c r="B35" s="20" t="s">
        <v>50</v>
      </c>
      <c r="C35" s="11" t="s">
        <v>51</v>
      </c>
      <c r="D35" s="52">
        <v>201</v>
      </c>
      <c r="E35" s="46">
        <v>1069.7</v>
      </c>
      <c r="F35" s="46">
        <v>673.9</v>
      </c>
      <c r="G35" s="46">
        <v>708.5</v>
      </c>
      <c r="H35" s="46"/>
      <c r="I35" s="46">
        <v>383.7</v>
      </c>
      <c r="J35" s="46">
        <v>402.5</v>
      </c>
      <c r="K35" s="46"/>
      <c r="L35" s="46">
        <v>82.8</v>
      </c>
      <c r="M35" s="46">
        <v>86.9</v>
      </c>
      <c r="N35" s="46"/>
      <c r="O35" s="46"/>
      <c r="P35" s="46"/>
      <c r="Q35" s="46">
        <v>228.4</v>
      </c>
      <c r="R35" s="46">
        <v>244</v>
      </c>
      <c r="S35" s="46">
        <v>256.2</v>
      </c>
      <c r="T35" s="46">
        <v>44.7</v>
      </c>
      <c r="U35" s="46">
        <v>47.6</v>
      </c>
      <c r="V35" s="46">
        <v>50.7</v>
      </c>
      <c r="W35" s="46">
        <v>34</v>
      </c>
      <c r="X35" s="46">
        <v>35</v>
      </c>
      <c r="Y35" s="46">
        <v>35</v>
      </c>
      <c r="Z35" s="46"/>
      <c r="AA35" s="46"/>
      <c r="AB35" s="46"/>
      <c r="AC35" s="46">
        <v>3</v>
      </c>
      <c r="AD35" s="46">
        <v>3</v>
      </c>
      <c r="AE35" s="46">
        <v>3</v>
      </c>
      <c r="AF35" s="46">
        <v>14.2</v>
      </c>
      <c r="AG35" s="46">
        <v>19.2</v>
      </c>
      <c r="AH35" s="46">
        <v>19.2</v>
      </c>
      <c r="AI35" s="46">
        <v>19.8</v>
      </c>
      <c r="AJ35" s="46">
        <v>13.5</v>
      </c>
      <c r="AK35" s="46">
        <v>15.7</v>
      </c>
      <c r="AL35" s="46">
        <v>5</v>
      </c>
      <c r="AM35" s="46">
        <v>5</v>
      </c>
      <c r="AN35" s="46">
        <v>5</v>
      </c>
      <c r="AO35" s="46"/>
      <c r="AP35" s="46"/>
      <c r="AQ35" s="46"/>
      <c r="AR35" s="46">
        <v>62</v>
      </c>
      <c r="AS35" s="46">
        <v>70.2</v>
      </c>
      <c r="AT35" s="46">
        <v>70.2</v>
      </c>
      <c r="AU35" s="46">
        <v>30</v>
      </c>
      <c r="AV35" s="46">
        <v>53.1</v>
      </c>
      <c r="AW35" s="46">
        <v>93.1</v>
      </c>
      <c r="AX35" s="46">
        <v>18</v>
      </c>
      <c r="AY35" s="46">
        <v>18</v>
      </c>
      <c r="AZ35" s="46">
        <v>18</v>
      </c>
      <c r="BA35" s="46">
        <v>10</v>
      </c>
      <c r="BB35" s="46">
        <v>12</v>
      </c>
      <c r="BC35" s="46">
        <v>12</v>
      </c>
      <c r="BD35" s="46"/>
      <c r="BE35" s="46"/>
      <c r="BF35" s="46"/>
      <c r="BG35" s="46"/>
      <c r="BH35" s="46"/>
      <c r="BI35" s="46"/>
      <c r="BJ35" s="46">
        <v>7.5</v>
      </c>
      <c r="BK35" s="46">
        <v>7.5</v>
      </c>
      <c r="BL35" s="46">
        <v>7.5</v>
      </c>
      <c r="BM35" s="46"/>
      <c r="BN35" s="46"/>
      <c r="BO35" s="46"/>
      <c r="BP35" s="46">
        <v>32</v>
      </c>
      <c r="BQ35" s="46">
        <v>21</v>
      </c>
      <c r="BR35" s="46">
        <v>21</v>
      </c>
      <c r="BS35" s="46">
        <v>10</v>
      </c>
      <c r="BT35" s="46">
        <v>10</v>
      </c>
      <c r="BU35" s="46">
        <v>10</v>
      </c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>
        <f>112.7</f>
        <v>112.7</v>
      </c>
      <c r="CI35" s="46">
        <v>75</v>
      </c>
      <c r="CJ35" s="46">
        <v>60</v>
      </c>
      <c r="CK35" s="46">
        <v>100</v>
      </c>
      <c r="CL35" s="46">
        <v>90</v>
      </c>
      <c r="CM35" s="46">
        <v>90</v>
      </c>
      <c r="CN35" s="46"/>
      <c r="CO35" s="46"/>
      <c r="CP35" s="46"/>
      <c r="CQ35" s="46">
        <v>88.4</v>
      </c>
      <c r="CR35" s="46">
        <v>90.9</v>
      </c>
      <c r="CS35" s="46">
        <v>95.5</v>
      </c>
      <c r="CT35" s="46">
        <v>3</v>
      </c>
      <c r="CU35" s="46">
        <v>2</v>
      </c>
      <c r="CV35" s="46">
        <v>2</v>
      </c>
      <c r="CW35" s="46">
        <v>50</v>
      </c>
      <c r="CX35" s="46">
        <v>40</v>
      </c>
      <c r="CY35" s="46">
        <v>40</v>
      </c>
      <c r="CZ35" s="46">
        <v>15</v>
      </c>
      <c r="DA35" s="46">
        <v>35</v>
      </c>
      <c r="DB35" s="46">
        <v>35</v>
      </c>
      <c r="DC35" s="46"/>
      <c r="DD35" s="46"/>
      <c r="DE35" s="46"/>
      <c r="DF35" s="46">
        <v>5</v>
      </c>
      <c r="DG35" s="46">
        <v>15</v>
      </c>
      <c r="DH35" s="46">
        <v>15</v>
      </c>
      <c r="DI35" s="46"/>
      <c r="DJ35" s="46"/>
      <c r="DK35" s="46"/>
      <c r="DL35" s="64">
        <f t="shared" si="7"/>
        <v>1962.4000000000003</v>
      </c>
      <c r="DM35" s="64">
        <f t="shared" si="8"/>
        <v>2047.3999999999999</v>
      </c>
      <c r="DN35" s="64">
        <f t="shared" si="9"/>
        <v>2152</v>
      </c>
    </row>
    <row r="36" spans="1:118" ht="15.75" thickBot="1">
      <c r="A36" s="26">
        <v>22</v>
      </c>
      <c r="B36" s="20" t="s">
        <v>56</v>
      </c>
      <c r="C36" s="11" t="s">
        <v>57</v>
      </c>
      <c r="D36" s="52">
        <v>201</v>
      </c>
      <c r="E36" s="46">
        <v>876.9</v>
      </c>
      <c r="F36" s="46">
        <v>902.7</v>
      </c>
      <c r="G36" s="46">
        <v>957.8</v>
      </c>
      <c r="H36" s="46">
        <v>470.6</v>
      </c>
      <c r="I36" s="46">
        <v>510.5</v>
      </c>
      <c r="J36" s="46">
        <v>542.9</v>
      </c>
      <c r="K36" s="46">
        <v>32.3</v>
      </c>
      <c r="L36" s="46">
        <v>82</v>
      </c>
      <c r="M36" s="46">
        <v>81</v>
      </c>
      <c r="N36" s="46">
        <v>71.9</v>
      </c>
      <c r="O36" s="46">
        <v>70</v>
      </c>
      <c r="P36" s="46">
        <v>71</v>
      </c>
      <c r="Q36" s="46">
        <v>327.3</v>
      </c>
      <c r="R36" s="46">
        <v>352.8</v>
      </c>
      <c r="S36" s="46">
        <v>372.5</v>
      </c>
      <c r="T36" s="46">
        <v>63.9</v>
      </c>
      <c r="U36" s="46">
        <v>68.6</v>
      </c>
      <c r="V36" s="46">
        <v>72.3</v>
      </c>
      <c r="W36" s="46">
        <v>55</v>
      </c>
      <c r="X36" s="46">
        <v>55</v>
      </c>
      <c r="Y36" s="46">
        <v>55</v>
      </c>
      <c r="Z36" s="46">
        <v>0.5</v>
      </c>
      <c r="AA36" s="46">
        <v>0.5</v>
      </c>
      <c r="AB36" s="46">
        <v>0.5</v>
      </c>
      <c r="AC36" s="46">
        <v>14</v>
      </c>
      <c r="AD36" s="46">
        <v>12</v>
      </c>
      <c r="AE36" s="46">
        <v>14</v>
      </c>
      <c r="AF36" s="46"/>
      <c r="AG36" s="46"/>
      <c r="AH36" s="46"/>
      <c r="AI36" s="46">
        <v>7</v>
      </c>
      <c r="AJ36" s="46">
        <v>7</v>
      </c>
      <c r="AK36" s="46">
        <v>7</v>
      </c>
      <c r="AL36" s="46">
        <v>3.5</v>
      </c>
      <c r="AM36" s="46">
        <v>3.5</v>
      </c>
      <c r="AN36" s="46">
        <v>3.5</v>
      </c>
      <c r="AO36" s="46"/>
      <c r="AP36" s="46"/>
      <c r="AQ36" s="46"/>
      <c r="AR36" s="46"/>
      <c r="AS36" s="46"/>
      <c r="AT36" s="46"/>
      <c r="AU36" s="46">
        <v>30</v>
      </c>
      <c r="AV36" s="46">
        <v>10</v>
      </c>
      <c r="AW36" s="46">
        <v>15</v>
      </c>
      <c r="AX36" s="46">
        <v>15</v>
      </c>
      <c r="AY36" s="46">
        <v>10</v>
      </c>
      <c r="AZ36" s="46">
        <v>10</v>
      </c>
      <c r="BA36" s="46">
        <v>6.5</v>
      </c>
      <c r="BB36" s="46">
        <v>7.5</v>
      </c>
      <c r="BC36" s="46">
        <v>8.1</v>
      </c>
      <c r="BD36" s="46"/>
      <c r="BE36" s="46"/>
      <c r="BF36" s="46"/>
      <c r="BG36" s="46"/>
      <c r="BH36" s="46"/>
      <c r="BI36" s="46"/>
      <c r="BJ36" s="46">
        <v>9</v>
      </c>
      <c r="BK36" s="46">
        <v>9</v>
      </c>
      <c r="BL36" s="46">
        <v>11</v>
      </c>
      <c r="BM36" s="46"/>
      <c r="BN36" s="46"/>
      <c r="BO36" s="46"/>
      <c r="BP36" s="46"/>
      <c r="BQ36" s="46"/>
      <c r="BR36" s="46"/>
      <c r="BS36" s="46">
        <v>7</v>
      </c>
      <c r="BT36" s="46">
        <v>7</v>
      </c>
      <c r="BU36" s="46">
        <v>7</v>
      </c>
      <c r="BV36" s="46"/>
      <c r="BW36" s="46"/>
      <c r="BX36" s="46"/>
      <c r="BY36" s="46">
        <v>80</v>
      </c>
      <c r="BZ36" s="46">
        <f>60+713.8</f>
        <v>773.8</v>
      </c>
      <c r="CA36" s="46">
        <f>60+750.3</f>
        <v>810.3</v>
      </c>
      <c r="CB36" s="46"/>
      <c r="CC36" s="46"/>
      <c r="CD36" s="46"/>
      <c r="CE36" s="46"/>
      <c r="CF36" s="46"/>
      <c r="CG36" s="46"/>
      <c r="CH36" s="46">
        <v>44.6</v>
      </c>
      <c r="CI36" s="46">
        <v>30</v>
      </c>
      <c r="CJ36" s="46">
        <v>30</v>
      </c>
      <c r="CK36" s="46">
        <v>200</v>
      </c>
      <c r="CL36" s="46">
        <v>200</v>
      </c>
      <c r="CM36" s="46">
        <v>200</v>
      </c>
      <c r="CN36" s="46"/>
      <c r="CO36" s="46"/>
      <c r="CP36" s="46"/>
      <c r="CQ36" s="46">
        <v>117.9</v>
      </c>
      <c r="CR36" s="46">
        <v>117.7</v>
      </c>
      <c r="CS36" s="46">
        <v>123.5</v>
      </c>
      <c r="CT36" s="46">
        <v>1</v>
      </c>
      <c r="CU36" s="46">
        <v>1</v>
      </c>
      <c r="CV36" s="46">
        <v>1</v>
      </c>
      <c r="CW36" s="46">
        <v>4</v>
      </c>
      <c r="CX36" s="46">
        <v>5</v>
      </c>
      <c r="CY36" s="46">
        <v>8</v>
      </c>
      <c r="CZ36" s="46">
        <v>40</v>
      </c>
      <c r="DA36" s="46">
        <v>33.8</v>
      </c>
      <c r="DB36" s="46">
        <v>35</v>
      </c>
      <c r="DC36" s="46"/>
      <c r="DD36" s="46"/>
      <c r="DE36" s="46"/>
      <c r="DF36" s="46"/>
      <c r="DG36" s="46"/>
      <c r="DH36" s="46"/>
      <c r="DI36" s="46"/>
      <c r="DJ36" s="46"/>
      <c r="DK36" s="46"/>
      <c r="DL36" s="64">
        <f t="shared" si="7"/>
        <v>2477.9</v>
      </c>
      <c r="DM36" s="64">
        <f t="shared" si="8"/>
        <v>3269.3999999999996</v>
      </c>
      <c r="DN36" s="64">
        <f t="shared" si="9"/>
        <v>3436.3999999999996</v>
      </c>
    </row>
    <row r="37" spans="1:118" ht="15.75" thickBot="1">
      <c r="A37" s="9">
        <v>23</v>
      </c>
      <c r="B37" s="20" t="s">
        <v>54</v>
      </c>
      <c r="C37" s="11" t="s">
        <v>55</v>
      </c>
      <c r="D37" s="52">
        <v>201</v>
      </c>
      <c r="E37" s="46">
        <v>648</v>
      </c>
      <c r="F37" s="46">
        <v>738.1</v>
      </c>
      <c r="G37" s="46">
        <v>776</v>
      </c>
      <c r="H37" s="46">
        <v>260</v>
      </c>
      <c r="I37" s="46">
        <v>356.7</v>
      </c>
      <c r="J37" s="46">
        <v>380.3</v>
      </c>
      <c r="K37" s="46">
        <v>76.4</v>
      </c>
      <c r="L37" s="46">
        <v>90.7</v>
      </c>
      <c r="M37" s="46">
        <v>95.4</v>
      </c>
      <c r="N37" s="46">
        <v>63.5</v>
      </c>
      <c r="O37" s="46">
        <v>63.5</v>
      </c>
      <c r="P37" s="46">
        <v>63.5</v>
      </c>
      <c r="Q37" s="46">
        <v>225.7</v>
      </c>
      <c r="R37" s="46">
        <v>266.9</v>
      </c>
      <c r="S37" s="46">
        <v>281.1</v>
      </c>
      <c r="T37" s="46">
        <v>44.2</v>
      </c>
      <c r="U37" s="46">
        <v>52.1</v>
      </c>
      <c r="V37" s="46">
        <v>54.9</v>
      </c>
      <c r="W37" s="46">
        <v>70</v>
      </c>
      <c r="X37" s="46">
        <v>35</v>
      </c>
      <c r="Y37" s="46">
        <v>35</v>
      </c>
      <c r="Z37" s="46">
        <v>114.4</v>
      </c>
      <c r="AA37" s="46">
        <v>70</v>
      </c>
      <c r="AB37" s="46">
        <v>89.5</v>
      </c>
      <c r="AC37" s="46"/>
      <c r="AD37" s="46"/>
      <c r="AE37" s="46"/>
      <c r="AF37" s="46"/>
      <c r="AG37" s="46"/>
      <c r="AH37" s="46"/>
      <c r="AI37" s="46">
        <v>10</v>
      </c>
      <c r="AJ37" s="46">
        <v>10</v>
      </c>
      <c r="AK37" s="46">
        <v>10</v>
      </c>
      <c r="AL37" s="46">
        <v>5</v>
      </c>
      <c r="AM37" s="46">
        <v>5</v>
      </c>
      <c r="AN37" s="46">
        <v>5</v>
      </c>
      <c r="AO37" s="46"/>
      <c r="AP37" s="46"/>
      <c r="AQ37" s="46"/>
      <c r="AR37" s="46">
        <v>3</v>
      </c>
      <c r="AS37" s="46">
        <v>3</v>
      </c>
      <c r="AT37" s="46">
        <v>3</v>
      </c>
      <c r="AU37" s="46">
        <v>100</v>
      </c>
      <c r="AV37" s="46">
        <v>106.9</v>
      </c>
      <c r="AW37" s="46">
        <v>104.9</v>
      </c>
      <c r="AX37" s="46">
        <v>8</v>
      </c>
      <c r="AY37" s="46">
        <v>8</v>
      </c>
      <c r="AZ37" s="46">
        <v>8</v>
      </c>
      <c r="BA37" s="46">
        <v>12</v>
      </c>
      <c r="BB37" s="46">
        <v>10</v>
      </c>
      <c r="BC37" s="46">
        <v>10</v>
      </c>
      <c r="BD37" s="46"/>
      <c r="BE37" s="46"/>
      <c r="BF37" s="46"/>
      <c r="BG37" s="46"/>
      <c r="BH37" s="46"/>
      <c r="BI37" s="46"/>
      <c r="BJ37" s="46">
        <v>8</v>
      </c>
      <c r="BK37" s="46">
        <v>8</v>
      </c>
      <c r="BL37" s="46">
        <v>8</v>
      </c>
      <c r="BM37" s="46"/>
      <c r="BN37" s="46"/>
      <c r="BO37" s="46"/>
      <c r="BP37" s="46">
        <v>17</v>
      </c>
      <c r="BQ37" s="46">
        <v>17</v>
      </c>
      <c r="BR37" s="46">
        <v>17</v>
      </c>
      <c r="BS37" s="46">
        <v>6</v>
      </c>
      <c r="BT37" s="46">
        <v>3</v>
      </c>
      <c r="BU37" s="46">
        <v>3</v>
      </c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>
        <v>54</v>
      </c>
      <c r="CI37" s="46">
        <v>59.3</v>
      </c>
      <c r="CJ37" s="46">
        <v>58.5</v>
      </c>
      <c r="CK37" s="46">
        <v>3</v>
      </c>
      <c r="CL37" s="46">
        <v>3</v>
      </c>
      <c r="CM37" s="46">
        <v>3</v>
      </c>
      <c r="CN37" s="46"/>
      <c r="CO37" s="46"/>
      <c r="CP37" s="46"/>
      <c r="CQ37" s="46">
        <v>84.4</v>
      </c>
      <c r="CR37" s="46">
        <v>105.6</v>
      </c>
      <c r="CS37" s="46">
        <v>110.9</v>
      </c>
      <c r="CT37" s="46">
        <v>1</v>
      </c>
      <c r="CU37" s="46">
        <v>1</v>
      </c>
      <c r="CV37" s="46">
        <v>1</v>
      </c>
      <c r="CW37" s="46">
        <v>7</v>
      </c>
      <c r="CX37" s="46">
        <v>7</v>
      </c>
      <c r="CY37" s="46">
        <v>7</v>
      </c>
      <c r="CZ37" s="46">
        <v>20</v>
      </c>
      <c r="DA37" s="46">
        <v>20</v>
      </c>
      <c r="DB37" s="46">
        <v>20</v>
      </c>
      <c r="DC37" s="46">
        <v>20</v>
      </c>
      <c r="DD37" s="46">
        <v>20</v>
      </c>
      <c r="DE37" s="46">
        <v>20</v>
      </c>
      <c r="DF37" s="46"/>
      <c r="DG37" s="46"/>
      <c r="DH37" s="46"/>
      <c r="DI37" s="46"/>
      <c r="DJ37" s="46"/>
      <c r="DK37" s="46"/>
      <c r="DL37" s="64">
        <f t="shared" si="7"/>
        <v>1860.6000000000004</v>
      </c>
      <c r="DM37" s="64">
        <f t="shared" si="8"/>
        <v>2059.8</v>
      </c>
      <c r="DN37" s="64">
        <f t="shared" si="9"/>
        <v>2165.0000000000005</v>
      </c>
    </row>
    <row r="38" spans="1:118" ht="15.75" thickBot="1">
      <c r="A38" s="26">
        <v>24</v>
      </c>
      <c r="B38" s="20" t="s">
        <v>58</v>
      </c>
      <c r="C38" s="11" t="s">
        <v>59</v>
      </c>
      <c r="D38" s="52">
        <v>201</v>
      </c>
      <c r="E38" s="46">
        <v>580.6</v>
      </c>
      <c r="F38" s="46">
        <v>604.7</v>
      </c>
      <c r="G38" s="46">
        <v>650.6</v>
      </c>
      <c r="H38" s="46">
        <v>263.9</v>
      </c>
      <c r="I38" s="46">
        <v>290.7</v>
      </c>
      <c r="J38" s="46">
        <v>328.3</v>
      </c>
      <c r="K38" s="46">
        <v>66.5</v>
      </c>
      <c r="L38" s="46">
        <v>66.3</v>
      </c>
      <c r="M38" s="46">
        <v>73</v>
      </c>
      <c r="N38" s="46">
        <v>48.4</v>
      </c>
      <c r="O38" s="46">
        <v>50.4</v>
      </c>
      <c r="P38" s="46">
        <v>54.2</v>
      </c>
      <c r="Q38" s="46">
        <v>205.4</v>
      </c>
      <c r="R38" s="46">
        <v>217.5</v>
      </c>
      <c r="S38" s="46">
        <v>237.6</v>
      </c>
      <c r="T38" s="46">
        <v>40.2</v>
      </c>
      <c r="U38" s="46">
        <v>42.6</v>
      </c>
      <c r="V38" s="46">
        <v>46.5</v>
      </c>
      <c r="W38" s="46">
        <v>30</v>
      </c>
      <c r="X38" s="46">
        <v>30</v>
      </c>
      <c r="Y38" s="46">
        <v>30</v>
      </c>
      <c r="Z38" s="46">
        <v>4</v>
      </c>
      <c r="AA38" s="46">
        <v>3</v>
      </c>
      <c r="AB38" s="46">
        <v>3</v>
      </c>
      <c r="AC38" s="46"/>
      <c r="AD38" s="46"/>
      <c r="AE38" s="46"/>
      <c r="AF38" s="46"/>
      <c r="AG38" s="46"/>
      <c r="AH38" s="46"/>
      <c r="AI38" s="46">
        <v>2.5</v>
      </c>
      <c r="AJ38" s="46">
        <v>2</v>
      </c>
      <c r="AK38" s="46">
        <v>2</v>
      </c>
      <c r="AL38" s="46">
        <v>2.5</v>
      </c>
      <c r="AM38" s="46">
        <v>2.5</v>
      </c>
      <c r="AN38" s="46">
        <v>2.5</v>
      </c>
      <c r="AO38" s="46"/>
      <c r="AP38" s="46"/>
      <c r="AQ38" s="46"/>
      <c r="AR38" s="46"/>
      <c r="AS38" s="46"/>
      <c r="AT38" s="46"/>
      <c r="AU38" s="46">
        <v>5</v>
      </c>
      <c r="AV38" s="46">
        <v>5</v>
      </c>
      <c r="AW38" s="46">
        <v>5</v>
      </c>
      <c r="AX38" s="46">
        <v>3.5</v>
      </c>
      <c r="AY38" s="46">
        <v>3.5</v>
      </c>
      <c r="AZ38" s="46">
        <v>3.5</v>
      </c>
      <c r="BA38" s="46">
        <v>6</v>
      </c>
      <c r="BB38" s="46">
        <v>5</v>
      </c>
      <c r="BC38" s="46">
        <v>7</v>
      </c>
      <c r="BD38" s="46">
        <v>2</v>
      </c>
      <c r="BE38" s="46">
        <v>2</v>
      </c>
      <c r="BF38" s="46">
        <v>2</v>
      </c>
      <c r="BG38" s="46"/>
      <c r="BH38" s="46"/>
      <c r="BI38" s="46"/>
      <c r="BJ38" s="46">
        <v>5.6</v>
      </c>
      <c r="BK38" s="46">
        <v>7</v>
      </c>
      <c r="BL38" s="46">
        <v>7</v>
      </c>
      <c r="BM38" s="46"/>
      <c r="BN38" s="46"/>
      <c r="BO38" s="46"/>
      <c r="BP38" s="46">
        <v>4</v>
      </c>
      <c r="BQ38" s="46">
        <v>3</v>
      </c>
      <c r="BR38" s="46">
        <v>5</v>
      </c>
      <c r="BS38" s="46">
        <v>3</v>
      </c>
      <c r="BT38" s="46">
        <v>3</v>
      </c>
      <c r="BU38" s="46">
        <v>3</v>
      </c>
      <c r="BV38" s="46"/>
      <c r="BW38" s="46"/>
      <c r="BX38" s="46"/>
      <c r="BY38" s="46">
        <v>80</v>
      </c>
      <c r="BZ38" s="46"/>
      <c r="CA38" s="46"/>
      <c r="CB38" s="46"/>
      <c r="CC38" s="46"/>
      <c r="CD38" s="46"/>
      <c r="CE38" s="46"/>
      <c r="CF38" s="46"/>
      <c r="CG38" s="46"/>
      <c r="CH38" s="46">
        <v>35</v>
      </c>
      <c r="CI38" s="46"/>
      <c r="CJ38" s="46"/>
      <c r="CK38" s="46">
        <v>100.6</v>
      </c>
      <c r="CL38" s="46">
        <f>108.6-35.1</f>
        <v>73.5</v>
      </c>
      <c r="CM38" s="46">
        <f>91.3-66.7</f>
        <v>24.599999999999994</v>
      </c>
      <c r="CN38" s="46"/>
      <c r="CO38" s="46"/>
      <c r="CP38" s="46"/>
      <c r="CQ38" s="46">
        <v>80.4</v>
      </c>
      <c r="CR38" s="46">
        <v>80.2</v>
      </c>
      <c r="CS38" s="46">
        <v>84.2</v>
      </c>
      <c r="CT38" s="46">
        <v>2</v>
      </c>
      <c r="CU38" s="46">
        <v>2</v>
      </c>
      <c r="CV38" s="46">
        <v>3</v>
      </c>
      <c r="CW38" s="46">
        <v>5</v>
      </c>
      <c r="CX38" s="46">
        <v>15</v>
      </c>
      <c r="CY38" s="46">
        <v>10</v>
      </c>
      <c r="CZ38" s="46">
        <v>5</v>
      </c>
      <c r="DA38" s="46">
        <v>10</v>
      </c>
      <c r="DB38" s="46">
        <v>15</v>
      </c>
      <c r="DC38" s="46">
        <v>20</v>
      </c>
      <c r="DD38" s="46">
        <v>10</v>
      </c>
      <c r="DE38" s="46">
        <v>10</v>
      </c>
      <c r="DF38" s="46"/>
      <c r="DG38" s="46"/>
      <c r="DH38" s="46"/>
      <c r="DI38" s="46"/>
      <c r="DJ38" s="46"/>
      <c r="DK38" s="46"/>
      <c r="DL38" s="64">
        <f t="shared" si="7"/>
        <v>1601.1</v>
      </c>
      <c r="DM38" s="64">
        <f t="shared" si="8"/>
        <v>1528.8999999999999</v>
      </c>
      <c r="DN38" s="64">
        <f t="shared" si="9"/>
        <v>1607</v>
      </c>
    </row>
    <row r="39" spans="1:118" ht="15.75" thickBot="1">
      <c r="A39" s="9">
        <v>25</v>
      </c>
      <c r="B39" s="20" t="s">
        <v>60</v>
      </c>
      <c r="C39" s="11" t="s">
        <v>61</v>
      </c>
      <c r="D39" s="52">
        <v>201</v>
      </c>
      <c r="E39" s="46">
        <v>575.1</v>
      </c>
      <c r="F39" s="46">
        <v>634.2</v>
      </c>
      <c r="G39" s="46">
        <v>666.8</v>
      </c>
      <c r="H39" s="46">
        <v>289.9</v>
      </c>
      <c r="I39" s="46">
        <v>351.5</v>
      </c>
      <c r="J39" s="46">
        <v>371.1</v>
      </c>
      <c r="K39" s="46">
        <v>71</v>
      </c>
      <c r="L39" s="46">
        <v>81.4</v>
      </c>
      <c r="M39" s="46">
        <v>85.6</v>
      </c>
      <c r="N39" s="46">
        <v>50</v>
      </c>
      <c r="O39" s="46">
        <v>52.9</v>
      </c>
      <c r="P39" s="46">
        <v>55.6</v>
      </c>
      <c r="Q39" s="46">
        <v>214.5</v>
      </c>
      <c r="R39" s="46">
        <v>239.8</v>
      </c>
      <c r="S39" s="46">
        <v>252.4</v>
      </c>
      <c r="T39" s="46">
        <v>41.2</v>
      </c>
      <c r="U39" s="46">
        <v>46.7</v>
      </c>
      <c r="V39" s="46">
        <v>49.2</v>
      </c>
      <c r="W39" s="46">
        <v>20</v>
      </c>
      <c r="X39" s="46">
        <v>24</v>
      </c>
      <c r="Y39" s="46">
        <v>24</v>
      </c>
      <c r="Z39" s="46"/>
      <c r="AA39" s="46"/>
      <c r="AB39" s="46"/>
      <c r="AC39" s="46"/>
      <c r="AD39" s="46"/>
      <c r="AE39" s="46"/>
      <c r="AF39" s="46">
        <v>7</v>
      </c>
      <c r="AG39" s="46">
        <v>6</v>
      </c>
      <c r="AH39" s="46">
        <v>6</v>
      </c>
      <c r="AI39" s="46">
        <v>2.5</v>
      </c>
      <c r="AJ39" s="46">
        <v>1.5</v>
      </c>
      <c r="AK39" s="46">
        <v>1.5</v>
      </c>
      <c r="AL39" s="46">
        <v>1.5</v>
      </c>
      <c r="AM39" s="46">
        <v>1.5</v>
      </c>
      <c r="AN39" s="46">
        <v>1.5</v>
      </c>
      <c r="AO39" s="46"/>
      <c r="AP39" s="46"/>
      <c r="AQ39" s="46"/>
      <c r="AR39" s="46"/>
      <c r="AS39" s="46"/>
      <c r="AT39" s="46"/>
      <c r="AU39" s="46">
        <v>17</v>
      </c>
      <c r="AV39" s="46">
        <v>6</v>
      </c>
      <c r="AW39" s="46">
        <v>6</v>
      </c>
      <c r="AX39" s="46">
        <v>3</v>
      </c>
      <c r="AY39" s="46">
        <v>3</v>
      </c>
      <c r="AZ39" s="46">
        <v>3</v>
      </c>
      <c r="BA39" s="46">
        <v>6</v>
      </c>
      <c r="BB39" s="46">
        <v>5</v>
      </c>
      <c r="BC39" s="46">
        <v>5</v>
      </c>
      <c r="BD39" s="46"/>
      <c r="BE39" s="46"/>
      <c r="BF39" s="46"/>
      <c r="BG39" s="46"/>
      <c r="BH39" s="46"/>
      <c r="BI39" s="46"/>
      <c r="BJ39" s="46">
        <v>5</v>
      </c>
      <c r="BK39" s="46">
        <v>5</v>
      </c>
      <c r="BL39" s="46">
        <v>5</v>
      </c>
      <c r="BM39" s="46"/>
      <c r="BN39" s="46"/>
      <c r="BO39" s="46"/>
      <c r="BP39" s="46">
        <v>3</v>
      </c>
      <c r="BQ39" s="46">
        <v>2.3</v>
      </c>
      <c r="BR39" s="46">
        <v>6</v>
      </c>
      <c r="BS39" s="46">
        <v>4</v>
      </c>
      <c r="BT39" s="46">
        <v>3</v>
      </c>
      <c r="BU39" s="46">
        <v>3</v>
      </c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>
        <v>23</v>
      </c>
      <c r="CI39" s="46">
        <v>7</v>
      </c>
      <c r="CJ39" s="46">
        <v>10</v>
      </c>
      <c r="CK39" s="46">
        <v>115</v>
      </c>
      <c r="CL39" s="46">
        <v>130</v>
      </c>
      <c r="CM39" s="46">
        <v>130</v>
      </c>
      <c r="CN39" s="46"/>
      <c r="CO39" s="46"/>
      <c r="CP39" s="46"/>
      <c r="CQ39" s="46">
        <v>54.9</v>
      </c>
      <c r="CR39" s="46">
        <v>77.6</v>
      </c>
      <c r="CS39" s="46">
        <v>81.4</v>
      </c>
      <c r="CT39" s="46">
        <v>1</v>
      </c>
      <c r="CU39" s="46">
        <v>1</v>
      </c>
      <c r="CV39" s="46">
        <v>1</v>
      </c>
      <c r="CW39" s="46">
        <v>6.5</v>
      </c>
      <c r="CX39" s="46">
        <v>2</v>
      </c>
      <c r="CY39" s="46">
        <v>2</v>
      </c>
      <c r="CZ39" s="46">
        <v>4</v>
      </c>
      <c r="DA39" s="46">
        <v>2</v>
      </c>
      <c r="DB39" s="46">
        <v>3.3</v>
      </c>
      <c r="DC39" s="46"/>
      <c r="DD39" s="46"/>
      <c r="DE39" s="46"/>
      <c r="DF39" s="46"/>
      <c r="DG39" s="46"/>
      <c r="DH39" s="46"/>
      <c r="DI39" s="46"/>
      <c r="DJ39" s="46"/>
      <c r="DK39" s="46"/>
      <c r="DL39" s="64">
        <f t="shared" si="7"/>
        <v>1515.1000000000001</v>
      </c>
      <c r="DM39" s="64">
        <f t="shared" si="8"/>
        <v>1683.4</v>
      </c>
      <c r="DN39" s="64">
        <f t="shared" si="9"/>
        <v>1769.4</v>
      </c>
    </row>
    <row r="40" spans="1:118" ht="15.75" thickBot="1">
      <c r="A40" s="26">
        <v>26</v>
      </c>
      <c r="B40" s="20" t="s">
        <v>62</v>
      </c>
      <c r="C40" s="11" t="s">
        <v>63</v>
      </c>
      <c r="D40" s="52">
        <v>201</v>
      </c>
      <c r="E40" s="46">
        <v>624.2</v>
      </c>
      <c r="F40" s="46">
        <v>689.6</v>
      </c>
      <c r="G40" s="46">
        <v>723.6</v>
      </c>
      <c r="H40" s="46">
        <v>330.6</v>
      </c>
      <c r="I40" s="46">
        <v>376.7</v>
      </c>
      <c r="J40" s="46">
        <v>397.3</v>
      </c>
      <c r="K40" s="46">
        <v>72.8</v>
      </c>
      <c r="L40" s="46">
        <v>81.8</v>
      </c>
      <c r="M40" s="46">
        <v>86</v>
      </c>
      <c r="N40" s="46">
        <v>13</v>
      </c>
      <c r="O40" s="46"/>
      <c r="P40" s="46"/>
      <c r="Q40" s="46">
        <v>222.6</v>
      </c>
      <c r="R40" s="46">
        <v>245.2</v>
      </c>
      <c r="S40" s="46">
        <v>257.8</v>
      </c>
      <c r="T40" s="46">
        <v>43.6</v>
      </c>
      <c r="U40" s="46">
        <v>48</v>
      </c>
      <c r="V40" s="46">
        <v>50.4</v>
      </c>
      <c r="W40" s="46">
        <v>10</v>
      </c>
      <c r="X40" s="46"/>
      <c r="Y40" s="46"/>
      <c r="Z40" s="46">
        <v>4</v>
      </c>
      <c r="AA40" s="46"/>
      <c r="AB40" s="46"/>
      <c r="AC40" s="46">
        <v>0.5</v>
      </c>
      <c r="AD40" s="46"/>
      <c r="AE40" s="46"/>
      <c r="AF40" s="46"/>
      <c r="AG40" s="46"/>
      <c r="AH40" s="46"/>
      <c r="AI40" s="46">
        <v>1.5</v>
      </c>
      <c r="AJ40" s="46"/>
      <c r="AK40" s="46"/>
      <c r="AL40" s="46">
        <v>2.5</v>
      </c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>
        <v>1.5</v>
      </c>
      <c r="BK40" s="46"/>
      <c r="BL40" s="46"/>
      <c r="BM40" s="46"/>
      <c r="BN40" s="46"/>
      <c r="BO40" s="46"/>
      <c r="BP40" s="46">
        <v>0.3</v>
      </c>
      <c r="BQ40" s="46"/>
      <c r="BR40" s="46"/>
      <c r="BS40" s="46">
        <v>2</v>
      </c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>
        <v>45.5</v>
      </c>
      <c r="CR40" s="46">
        <v>66.9</v>
      </c>
      <c r="CS40" s="46">
        <v>70.2</v>
      </c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64">
        <f t="shared" si="7"/>
        <v>1374.6</v>
      </c>
      <c r="DM40" s="64">
        <f t="shared" si="8"/>
        <v>1508.2</v>
      </c>
      <c r="DN40" s="64">
        <f t="shared" si="9"/>
        <v>1585.3000000000002</v>
      </c>
    </row>
    <row r="41" spans="1:118" ht="15.75" thickBot="1">
      <c r="A41" s="9">
        <v>27</v>
      </c>
      <c r="B41" s="20" t="s">
        <v>64</v>
      </c>
      <c r="C41" s="11" t="s">
        <v>65</v>
      </c>
      <c r="D41" s="52">
        <v>201</v>
      </c>
      <c r="E41" s="46">
        <v>523.3</v>
      </c>
      <c r="F41" s="46">
        <v>529.6</v>
      </c>
      <c r="G41" s="46">
        <v>556.8</v>
      </c>
      <c r="H41" s="46">
        <v>190.6</v>
      </c>
      <c r="I41" s="46">
        <v>254.8</v>
      </c>
      <c r="J41" s="46">
        <v>269.4</v>
      </c>
      <c r="K41" s="46">
        <v>59.3</v>
      </c>
      <c r="L41" s="46">
        <v>61.1</v>
      </c>
      <c r="M41" s="46">
        <v>64.3</v>
      </c>
      <c r="N41" s="46">
        <v>46.6</v>
      </c>
      <c r="O41" s="46"/>
      <c r="P41" s="46"/>
      <c r="Q41" s="46">
        <v>175.4</v>
      </c>
      <c r="R41" s="46">
        <v>180.8</v>
      </c>
      <c r="S41" s="46">
        <v>190.4</v>
      </c>
      <c r="T41" s="46">
        <v>34.2</v>
      </c>
      <c r="U41" s="46">
        <v>35.3</v>
      </c>
      <c r="V41" s="46">
        <v>37.2</v>
      </c>
      <c r="W41" s="46">
        <v>27</v>
      </c>
      <c r="X41" s="46">
        <v>30</v>
      </c>
      <c r="Y41" s="46">
        <v>35</v>
      </c>
      <c r="Z41" s="46">
        <v>5</v>
      </c>
      <c r="AA41" s="46">
        <v>5</v>
      </c>
      <c r="AB41" s="46">
        <v>6</v>
      </c>
      <c r="AC41" s="46">
        <v>2</v>
      </c>
      <c r="AD41" s="46">
        <v>2.8</v>
      </c>
      <c r="AE41" s="46">
        <v>3.5</v>
      </c>
      <c r="AF41" s="46"/>
      <c r="AG41" s="46"/>
      <c r="AH41" s="46"/>
      <c r="AI41" s="46">
        <v>9</v>
      </c>
      <c r="AJ41" s="46">
        <v>8</v>
      </c>
      <c r="AK41" s="46">
        <v>8</v>
      </c>
      <c r="AL41" s="46">
        <v>4</v>
      </c>
      <c r="AM41" s="46">
        <v>4</v>
      </c>
      <c r="AN41" s="46">
        <v>5</v>
      </c>
      <c r="AO41" s="46"/>
      <c r="AP41" s="46"/>
      <c r="AQ41" s="46"/>
      <c r="AR41" s="46"/>
      <c r="AS41" s="46"/>
      <c r="AT41" s="46"/>
      <c r="AU41" s="46">
        <v>5</v>
      </c>
      <c r="AV41" s="46">
        <v>55</v>
      </c>
      <c r="AW41" s="46">
        <v>65</v>
      </c>
      <c r="AX41" s="46">
        <v>10</v>
      </c>
      <c r="AY41" s="46">
        <v>7</v>
      </c>
      <c r="AZ41" s="46">
        <v>10</v>
      </c>
      <c r="BA41" s="46">
        <v>5.5</v>
      </c>
      <c r="BB41" s="46">
        <v>6</v>
      </c>
      <c r="BC41" s="46">
        <v>6</v>
      </c>
      <c r="BD41" s="46"/>
      <c r="BE41" s="46"/>
      <c r="BF41" s="46"/>
      <c r="BG41" s="46"/>
      <c r="BH41" s="46"/>
      <c r="BI41" s="46"/>
      <c r="BJ41" s="46">
        <v>5</v>
      </c>
      <c r="BK41" s="46"/>
      <c r="BL41" s="46"/>
      <c r="BM41" s="46"/>
      <c r="BN41" s="46"/>
      <c r="BO41" s="46"/>
      <c r="BP41" s="46">
        <v>13.1</v>
      </c>
      <c r="BQ41" s="46">
        <v>10</v>
      </c>
      <c r="BR41" s="46">
        <v>10</v>
      </c>
      <c r="BS41" s="46">
        <v>5</v>
      </c>
      <c r="BT41" s="46">
        <v>5</v>
      </c>
      <c r="BU41" s="46">
        <v>5</v>
      </c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>
        <v>100</v>
      </c>
      <c r="CI41" s="46">
        <v>102</v>
      </c>
      <c r="CJ41" s="46">
        <v>102</v>
      </c>
      <c r="CK41" s="46">
        <v>140</v>
      </c>
      <c r="CL41" s="46">
        <v>170</v>
      </c>
      <c r="CM41" s="46">
        <v>170</v>
      </c>
      <c r="CN41" s="46"/>
      <c r="CO41" s="46"/>
      <c r="CP41" s="46"/>
      <c r="CQ41" s="46">
        <v>71</v>
      </c>
      <c r="CR41" s="46">
        <v>74.9</v>
      </c>
      <c r="CS41" s="46">
        <v>78.6</v>
      </c>
      <c r="CT41" s="46">
        <v>1</v>
      </c>
      <c r="CU41" s="46">
        <v>2</v>
      </c>
      <c r="CV41" s="46">
        <v>3</v>
      </c>
      <c r="CW41" s="46">
        <v>30</v>
      </c>
      <c r="CX41" s="46">
        <v>15</v>
      </c>
      <c r="CY41" s="46">
        <v>20</v>
      </c>
      <c r="CZ41" s="46">
        <v>20</v>
      </c>
      <c r="DA41" s="46">
        <v>45</v>
      </c>
      <c r="DB41" s="46">
        <v>40</v>
      </c>
      <c r="DC41" s="46">
        <v>65</v>
      </c>
      <c r="DD41" s="46"/>
      <c r="DE41" s="46"/>
      <c r="DF41" s="46">
        <v>20</v>
      </c>
      <c r="DG41" s="46"/>
      <c r="DH41" s="46"/>
      <c r="DI41" s="46"/>
      <c r="DJ41" s="46"/>
      <c r="DK41" s="46"/>
      <c r="DL41" s="64">
        <f t="shared" si="7"/>
        <v>1566.9999999999998</v>
      </c>
      <c r="DM41" s="64">
        <f t="shared" si="8"/>
        <v>1603.3000000000002</v>
      </c>
      <c r="DN41" s="64">
        <f t="shared" si="9"/>
        <v>1685.1999999999998</v>
      </c>
    </row>
    <row r="42" spans="1:238" s="33" customFormat="1" ht="15.75" thickBot="1">
      <c r="A42" s="26">
        <v>28</v>
      </c>
      <c r="B42" s="29" t="s">
        <v>66</v>
      </c>
      <c r="C42" s="30" t="s">
        <v>67</v>
      </c>
      <c r="D42" s="52">
        <v>201</v>
      </c>
      <c r="E42" s="55">
        <v>385.2</v>
      </c>
      <c r="F42" s="55">
        <v>423.7</v>
      </c>
      <c r="G42" s="55">
        <v>445.4</v>
      </c>
      <c r="H42" s="55">
        <v>163.2</v>
      </c>
      <c r="I42" s="55">
        <v>171.8</v>
      </c>
      <c r="J42" s="55">
        <v>231.1</v>
      </c>
      <c r="K42" s="55">
        <v>42.8</v>
      </c>
      <c r="L42" s="55">
        <v>43</v>
      </c>
      <c r="M42" s="55">
        <v>43.2</v>
      </c>
      <c r="N42" s="55">
        <v>31.1</v>
      </c>
      <c r="O42" s="55">
        <v>31.1</v>
      </c>
      <c r="P42" s="55">
        <v>31.1</v>
      </c>
      <c r="Q42" s="55">
        <v>133.3</v>
      </c>
      <c r="R42" s="55">
        <v>137.2</v>
      </c>
      <c r="S42" s="55">
        <v>144.6</v>
      </c>
      <c r="T42" s="55">
        <v>26.1</v>
      </c>
      <c r="U42" s="55">
        <v>26.8</v>
      </c>
      <c r="V42" s="55">
        <v>28.3</v>
      </c>
      <c r="W42" s="55">
        <v>20</v>
      </c>
      <c r="X42" s="55">
        <v>29.9</v>
      </c>
      <c r="Y42" s="55">
        <v>15</v>
      </c>
      <c r="Z42" s="55"/>
      <c r="AA42" s="55"/>
      <c r="AB42" s="55"/>
      <c r="AC42" s="55"/>
      <c r="AD42" s="55"/>
      <c r="AE42" s="55"/>
      <c r="AF42" s="55"/>
      <c r="AG42" s="55"/>
      <c r="AH42" s="55"/>
      <c r="AI42" s="55">
        <v>5</v>
      </c>
      <c r="AJ42" s="55">
        <v>5</v>
      </c>
      <c r="AK42" s="55">
        <v>5</v>
      </c>
      <c r="AL42" s="55"/>
      <c r="AM42" s="55"/>
      <c r="AN42" s="55"/>
      <c r="AO42" s="55"/>
      <c r="AP42" s="55"/>
      <c r="AQ42" s="55"/>
      <c r="AR42" s="55"/>
      <c r="AS42" s="55"/>
      <c r="AT42" s="55"/>
      <c r="AU42" s="55">
        <v>29.6</v>
      </c>
      <c r="AV42" s="55">
        <v>10</v>
      </c>
      <c r="AW42" s="55">
        <v>10</v>
      </c>
      <c r="AX42" s="55">
        <v>6</v>
      </c>
      <c r="AY42" s="55">
        <v>6</v>
      </c>
      <c r="AZ42" s="55">
        <v>6</v>
      </c>
      <c r="BA42" s="55">
        <v>3</v>
      </c>
      <c r="BB42" s="55">
        <v>3</v>
      </c>
      <c r="BC42" s="55">
        <v>3</v>
      </c>
      <c r="BD42" s="55"/>
      <c r="BE42" s="55"/>
      <c r="BF42" s="55"/>
      <c r="BG42" s="55"/>
      <c r="BH42" s="55"/>
      <c r="BI42" s="55"/>
      <c r="BJ42" s="55">
        <v>4</v>
      </c>
      <c r="BK42" s="55">
        <v>4</v>
      </c>
      <c r="BL42" s="55">
        <v>4</v>
      </c>
      <c r="BM42" s="55"/>
      <c r="BN42" s="55"/>
      <c r="BO42" s="55"/>
      <c r="BP42" s="55">
        <v>6</v>
      </c>
      <c r="BQ42" s="55">
        <v>6</v>
      </c>
      <c r="BR42" s="55">
        <v>6</v>
      </c>
      <c r="BS42" s="55">
        <v>5</v>
      </c>
      <c r="BT42" s="55">
        <v>6</v>
      </c>
      <c r="BU42" s="55">
        <v>6</v>
      </c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>
        <v>70</v>
      </c>
      <c r="CL42" s="55">
        <v>26.1</v>
      </c>
      <c r="CM42" s="55">
        <v>9.6</v>
      </c>
      <c r="CN42" s="55"/>
      <c r="CO42" s="55"/>
      <c r="CP42" s="55"/>
      <c r="CQ42" s="55">
        <v>44.2</v>
      </c>
      <c r="CR42" s="55">
        <v>42.7</v>
      </c>
      <c r="CS42" s="55">
        <v>44.9</v>
      </c>
      <c r="CT42" s="55">
        <v>1</v>
      </c>
      <c r="CU42" s="55">
        <v>1</v>
      </c>
      <c r="CV42" s="55">
        <v>1</v>
      </c>
      <c r="CW42" s="55">
        <v>3</v>
      </c>
      <c r="CX42" s="55">
        <v>3</v>
      </c>
      <c r="CY42" s="55">
        <v>3</v>
      </c>
      <c r="CZ42" s="55">
        <v>20</v>
      </c>
      <c r="DA42" s="55">
        <v>20</v>
      </c>
      <c r="DB42" s="55">
        <v>10</v>
      </c>
      <c r="DC42" s="55"/>
      <c r="DD42" s="55"/>
      <c r="DE42" s="55"/>
      <c r="DF42" s="55"/>
      <c r="DG42" s="55"/>
      <c r="DH42" s="55"/>
      <c r="DI42" s="55"/>
      <c r="DJ42" s="55"/>
      <c r="DK42" s="55"/>
      <c r="DL42" s="64">
        <f t="shared" si="7"/>
        <v>998.5</v>
      </c>
      <c r="DM42" s="64">
        <f t="shared" si="8"/>
        <v>996.3</v>
      </c>
      <c r="DN42" s="64">
        <f t="shared" si="9"/>
        <v>1047.2</v>
      </c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</row>
    <row r="43" spans="1:118" ht="15.75" thickBot="1">
      <c r="A43" s="9">
        <v>29</v>
      </c>
      <c r="B43" s="20" t="s">
        <v>68</v>
      </c>
      <c r="C43" s="11" t="s">
        <v>69</v>
      </c>
      <c r="D43" s="52">
        <v>201</v>
      </c>
      <c r="E43" s="46">
        <v>727.6</v>
      </c>
      <c r="F43" s="46">
        <v>723.6</v>
      </c>
      <c r="G43" s="46">
        <v>760.7</v>
      </c>
      <c r="H43" s="46">
        <v>263.9</v>
      </c>
      <c r="I43" s="46">
        <v>406.1</v>
      </c>
      <c r="J43" s="46">
        <v>430</v>
      </c>
      <c r="K43" s="46">
        <v>77.4</v>
      </c>
      <c r="L43" s="46">
        <v>88.3</v>
      </c>
      <c r="M43" s="46">
        <v>93</v>
      </c>
      <c r="N43" s="46">
        <v>57</v>
      </c>
      <c r="O43" s="46"/>
      <c r="P43" s="46"/>
      <c r="Q43" s="46">
        <v>259</v>
      </c>
      <c r="R43" s="46">
        <v>260.3</v>
      </c>
      <c r="S43" s="46">
        <v>274.3</v>
      </c>
      <c r="T43" s="46">
        <v>50.7</v>
      </c>
      <c r="U43" s="46">
        <v>50.8</v>
      </c>
      <c r="V43" s="46">
        <v>53.6</v>
      </c>
      <c r="W43" s="46">
        <v>49.2</v>
      </c>
      <c r="X43" s="46">
        <v>46</v>
      </c>
      <c r="Y43" s="46">
        <v>48</v>
      </c>
      <c r="Z43" s="46"/>
      <c r="AA43" s="46"/>
      <c r="AB43" s="46"/>
      <c r="AC43" s="46">
        <v>3.6</v>
      </c>
      <c r="AD43" s="46">
        <v>2</v>
      </c>
      <c r="AE43" s="46">
        <v>2</v>
      </c>
      <c r="AF43" s="46"/>
      <c r="AG43" s="46">
        <v>2</v>
      </c>
      <c r="AH43" s="46">
        <v>2</v>
      </c>
      <c r="AI43" s="46">
        <v>8</v>
      </c>
      <c r="AJ43" s="46">
        <v>7</v>
      </c>
      <c r="AK43" s="46">
        <v>6</v>
      </c>
      <c r="AL43" s="46">
        <v>5</v>
      </c>
      <c r="AM43" s="46">
        <v>6</v>
      </c>
      <c r="AN43" s="46">
        <v>6</v>
      </c>
      <c r="AO43" s="46"/>
      <c r="AP43" s="46"/>
      <c r="AQ43" s="46"/>
      <c r="AR43" s="46">
        <v>8</v>
      </c>
      <c r="AS43" s="46">
        <v>6</v>
      </c>
      <c r="AT43" s="46">
        <v>7</v>
      </c>
      <c r="AU43" s="46">
        <v>158</v>
      </c>
      <c r="AV43" s="46">
        <v>78</v>
      </c>
      <c r="AW43" s="46">
        <v>50</v>
      </c>
      <c r="AX43" s="46">
        <v>5</v>
      </c>
      <c r="AY43" s="46">
        <v>5</v>
      </c>
      <c r="AZ43" s="46">
        <v>5</v>
      </c>
      <c r="BA43" s="46">
        <v>15</v>
      </c>
      <c r="BB43" s="46">
        <v>16</v>
      </c>
      <c r="BC43" s="46">
        <v>16</v>
      </c>
      <c r="BD43" s="46"/>
      <c r="BE43" s="46"/>
      <c r="BF43" s="46"/>
      <c r="BG43" s="46"/>
      <c r="BH43" s="46"/>
      <c r="BI43" s="46"/>
      <c r="BJ43" s="46">
        <v>4.1</v>
      </c>
      <c r="BK43" s="46">
        <v>3.7</v>
      </c>
      <c r="BL43" s="46">
        <v>5</v>
      </c>
      <c r="BM43" s="46">
        <v>6</v>
      </c>
      <c r="BN43" s="46">
        <v>7</v>
      </c>
      <c r="BO43" s="46">
        <v>8</v>
      </c>
      <c r="BP43" s="46">
        <v>23</v>
      </c>
      <c r="BQ43" s="46">
        <v>23.5</v>
      </c>
      <c r="BR43" s="46">
        <v>25</v>
      </c>
      <c r="BS43" s="46">
        <v>2</v>
      </c>
      <c r="BT43" s="46">
        <v>3.8</v>
      </c>
      <c r="BU43" s="46">
        <v>3</v>
      </c>
      <c r="BV43" s="46"/>
      <c r="BW43" s="46"/>
      <c r="BX43" s="46"/>
      <c r="BY43" s="46">
        <v>110</v>
      </c>
      <c r="BZ43" s="46">
        <v>163.6</v>
      </c>
      <c r="CA43" s="46">
        <v>220</v>
      </c>
      <c r="CB43" s="46">
        <v>94.6</v>
      </c>
      <c r="CC43" s="46">
        <v>30</v>
      </c>
      <c r="CD43" s="46">
        <v>30</v>
      </c>
      <c r="CE43" s="46"/>
      <c r="CF43" s="46"/>
      <c r="CG43" s="46"/>
      <c r="CH43" s="46">
        <v>0.7</v>
      </c>
      <c r="CI43" s="46">
        <v>5</v>
      </c>
      <c r="CJ43" s="46">
        <v>5</v>
      </c>
      <c r="CK43" s="46">
        <v>122.5</v>
      </c>
      <c r="CL43" s="46">
        <v>120</v>
      </c>
      <c r="CM43" s="46">
        <v>120</v>
      </c>
      <c r="CN43" s="46"/>
      <c r="CO43" s="46"/>
      <c r="CP43" s="46"/>
      <c r="CQ43" s="46">
        <v>117.9</v>
      </c>
      <c r="CR43" s="46">
        <v>116.3</v>
      </c>
      <c r="CS43" s="46">
        <v>122.1</v>
      </c>
      <c r="CT43" s="46">
        <v>1</v>
      </c>
      <c r="CU43" s="46">
        <v>2</v>
      </c>
      <c r="CV43" s="46">
        <v>2</v>
      </c>
      <c r="CW43" s="46">
        <v>10</v>
      </c>
      <c r="CX43" s="46">
        <v>20</v>
      </c>
      <c r="CY43" s="46">
        <v>22.4</v>
      </c>
      <c r="CZ43" s="46">
        <v>23.7</v>
      </c>
      <c r="DA43" s="46">
        <v>100</v>
      </c>
      <c r="DB43" s="46">
        <v>92</v>
      </c>
      <c r="DC43" s="46"/>
      <c r="DD43" s="46"/>
      <c r="DE43" s="46"/>
      <c r="DF43" s="46">
        <v>1.3</v>
      </c>
      <c r="DG43" s="46">
        <v>1</v>
      </c>
      <c r="DH43" s="46">
        <v>2</v>
      </c>
      <c r="DI43" s="46"/>
      <c r="DJ43" s="46"/>
      <c r="DK43" s="46"/>
      <c r="DL43" s="64">
        <f t="shared" si="7"/>
        <v>2204.2000000000003</v>
      </c>
      <c r="DM43" s="64">
        <f t="shared" si="8"/>
        <v>2293</v>
      </c>
      <c r="DN43" s="64">
        <f t="shared" si="9"/>
        <v>2410.1</v>
      </c>
    </row>
    <row r="44" spans="1:118" ht="15.75" thickBot="1">
      <c r="A44" s="26">
        <v>30</v>
      </c>
      <c r="B44" s="4" t="s">
        <v>91</v>
      </c>
      <c r="C44" s="11" t="s">
        <v>70</v>
      </c>
      <c r="D44" s="52">
        <v>201</v>
      </c>
      <c r="E44" s="46">
        <v>635.5</v>
      </c>
      <c r="F44" s="46">
        <v>676.6</v>
      </c>
      <c r="G44" s="46">
        <v>711.3</v>
      </c>
      <c r="H44" s="46">
        <v>287</v>
      </c>
      <c r="I44" s="46">
        <v>404.2</v>
      </c>
      <c r="J44" s="46">
        <v>422.9</v>
      </c>
      <c r="K44" s="46">
        <v>76.9</v>
      </c>
      <c r="L44" s="46">
        <v>90.3</v>
      </c>
      <c r="M44" s="46">
        <v>95.1</v>
      </c>
      <c r="N44" s="46">
        <v>53</v>
      </c>
      <c r="O44" s="46">
        <v>68.2</v>
      </c>
      <c r="P44" s="46">
        <v>77.4</v>
      </c>
      <c r="Q44" s="46">
        <v>224.4</v>
      </c>
      <c r="R44" s="46">
        <v>267.3</v>
      </c>
      <c r="S44" s="46">
        <v>281.7</v>
      </c>
      <c r="T44" s="46">
        <v>43.9</v>
      </c>
      <c r="U44" s="46">
        <v>51.7</v>
      </c>
      <c r="V44" s="46">
        <v>54.5</v>
      </c>
      <c r="W44" s="46">
        <v>15</v>
      </c>
      <c r="X44" s="46">
        <v>15</v>
      </c>
      <c r="Y44" s="46">
        <v>16</v>
      </c>
      <c r="Z44" s="46">
        <v>68.8</v>
      </c>
      <c r="AA44" s="46">
        <v>35.9</v>
      </c>
      <c r="AB44" s="46">
        <v>34.9</v>
      </c>
      <c r="AC44" s="46">
        <v>10</v>
      </c>
      <c r="AD44" s="46">
        <v>2</v>
      </c>
      <c r="AE44" s="46">
        <v>2</v>
      </c>
      <c r="AF44" s="46">
        <v>2</v>
      </c>
      <c r="AG44" s="46">
        <v>3</v>
      </c>
      <c r="AH44" s="46">
        <v>3</v>
      </c>
      <c r="AI44" s="46">
        <v>15.2</v>
      </c>
      <c r="AJ44" s="46">
        <v>16</v>
      </c>
      <c r="AK44" s="46">
        <v>18</v>
      </c>
      <c r="AL44" s="46">
        <v>6.5</v>
      </c>
      <c r="AM44" s="46">
        <v>6</v>
      </c>
      <c r="AN44" s="46">
        <v>7</v>
      </c>
      <c r="AO44" s="46"/>
      <c r="AP44" s="46"/>
      <c r="AQ44" s="46"/>
      <c r="AR44" s="46">
        <v>3</v>
      </c>
      <c r="AS44" s="46">
        <v>3</v>
      </c>
      <c r="AT44" s="46">
        <v>3</v>
      </c>
      <c r="AU44" s="46">
        <v>23</v>
      </c>
      <c r="AV44" s="46">
        <v>26</v>
      </c>
      <c r="AW44" s="46">
        <v>23</v>
      </c>
      <c r="AX44" s="46">
        <v>3</v>
      </c>
      <c r="AY44" s="46">
        <v>3</v>
      </c>
      <c r="AZ44" s="46">
        <v>3</v>
      </c>
      <c r="BA44" s="46">
        <v>3</v>
      </c>
      <c r="BB44" s="46">
        <v>2</v>
      </c>
      <c r="BC44" s="46">
        <v>2.5</v>
      </c>
      <c r="BD44" s="46"/>
      <c r="BE44" s="46"/>
      <c r="BF44" s="46"/>
      <c r="BG44" s="46"/>
      <c r="BH44" s="46"/>
      <c r="BI44" s="46"/>
      <c r="BJ44" s="46">
        <v>5</v>
      </c>
      <c r="BK44" s="46">
        <v>2.5</v>
      </c>
      <c r="BL44" s="46">
        <v>3</v>
      </c>
      <c r="BM44" s="46"/>
      <c r="BN44" s="46"/>
      <c r="BO44" s="46"/>
      <c r="BP44" s="46">
        <v>3</v>
      </c>
      <c r="BQ44" s="46">
        <v>3</v>
      </c>
      <c r="BR44" s="46">
        <v>3</v>
      </c>
      <c r="BS44" s="46">
        <v>5</v>
      </c>
      <c r="BT44" s="46">
        <v>2.5</v>
      </c>
      <c r="BU44" s="46">
        <v>3</v>
      </c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>
        <v>30</v>
      </c>
      <c r="CI44" s="46"/>
      <c r="CJ44" s="46"/>
      <c r="CK44" s="46"/>
      <c r="CL44" s="46"/>
      <c r="CM44" s="46"/>
      <c r="CN44" s="46"/>
      <c r="CO44" s="46"/>
      <c r="CP44" s="46"/>
      <c r="CQ44" s="46">
        <v>73.7</v>
      </c>
      <c r="CR44" s="46">
        <v>72.2</v>
      </c>
      <c r="CS44" s="46">
        <v>75.8</v>
      </c>
      <c r="CT44" s="46"/>
      <c r="CU44" s="46"/>
      <c r="CV44" s="46"/>
      <c r="CW44" s="46">
        <v>2</v>
      </c>
      <c r="CX44" s="46">
        <v>2</v>
      </c>
      <c r="CY44" s="46">
        <v>2</v>
      </c>
      <c r="CZ44" s="46">
        <v>9.4</v>
      </c>
      <c r="DA44" s="46">
        <v>3</v>
      </c>
      <c r="DB44" s="46">
        <v>3</v>
      </c>
      <c r="DC44" s="46"/>
      <c r="DD44" s="46"/>
      <c r="DE44" s="46"/>
      <c r="DF44" s="46"/>
      <c r="DG44" s="46"/>
      <c r="DH44" s="46"/>
      <c r="DI44" s="46"/>
      <c r="DJ44" s="46"/>
      <c r="DK44" s="46"/>
      <c r="DL44" s="64">
        <f t="shared" si="7"/>
        <v>1598.3000000000004</v>
      </c>
      <c r="DM44" s="64">
        <f t="shared" si="8"/>
        <v>1755.4</v>
      </c>
      <c r="DN44" s="64">
        <f t="shared" si="9"/>
        <v>1845.1</v>
      </c>
    </row>
    <row r="45" spans="1:118" ht="15.75" thickBot="1">
      <c r="A45" s="9">
        <v>31</v>
      </c>
      <c r="B45" s="4" t="s">
        <v>84</v>
      </c>
      <c r="C45" s="11" t="s">
        <v>71</v>
      </c>
      <c r="D45" s="52">
        <v>201</v>
      </c>
      <c r="E45" s="46">
        <v>726.5</v>
      </c>
      <c r="F45" s="46">
        <v>814.7</v>
      </c>
      <c r="G45" s="46">
        <v>856.4</v>
      </c>
      <c r="H45" s="46">
        <v>75.5</v>
      </c>
      <c r="I45" s="46">
        <v>186</v>
      </c>
      <c r="J45" s="46">
        <v>196.4</v>
      </c>
      <c r="K45" s="46">
        <v>65.5</v>
      </c>
      <c r="L45" s="46">
        <v>81.2</v>
      </c>
      <c r="M45" s="46">
        <v>85.6</v>
      </c>
      <c r="N45" s="46">
        <v>48</v>
      </c>
      <c r="O45" s="46">
        <v>50.5</v>
      </c>
      <c r="P45" s="46">
        <v>55.5</v>
      </c>
      <c r="Q45" s="46">
        <v>194.9</v>
      </c>
      <c r="R45" s="46">
        <v>242.8</v>
      </c>
      <c r="S45" s="46">
        <v>255.9</v>
      </c>
      <c r="T45" s="46">
        <v>38.2</v>
      </c>
      <c r="U45" s="46">
        <v>47.3</v>
      </c>
      <c r="V45" s="46">
        <v>49.9</v>
      </c>
      <c r="W45" s="46">
        <v>35</v>
      </c>
      <c r="X45" s="46">
        <v>30</v>
      </c>
      <c r="Y45" s="46">
        <v>30</v>
      </c>
      <c r="Z45" s="46">
        <v>3</v>
      </c>
      <c r="AA45" s="46">
        <v>3</v>
      </c>
      <c r="AB45" s="46">
        <v>3</v>
      </c>
      <c r="AC45" s="46"/>
      <c r="AD45" s="46"/>
      <c r="AE45" s="46"/>
      <c r="AF45" s="46"/>
      <c r="AG45" s="46"/>
      <c r="AH45" s="46"/>
      <c r="AI45" s="46">
        <v>5</v>
      </c>
      <c r="AJ45" s="46">
        <v>5</v>
      </c>
      <c r="AK45" s="46">
        <v>5</v>
      </c>
      <c r="AL45" s="46">
        <v>5</v>
      </c>
      <c r="AM45" s="46">
        <v>5</v>
      </c>
      <c r="AN45" s="46">
        <v>5</v>
      </c>
      <c r="AO45" s="46"/>
      <c r="AP45" s="46"/>
      <c r="AQ45" s="46"/>
      <c r="AR45" s="46">
        <v>108</v>
      </c>
      <c r="AS45" s="46">
        <v>146.5</v>
      </c>
      <c r="AT45" s="46">
        <v>153.8</v>
      </c>
      <c r="AU45" s="46">
        <v>36</v>
      </c>
      <c r="AV45" s="46">
        <v>19</v>
      </c>
      <c r="AW45" s="46">
        <v>24</v>
      </c>
      <c r="AX45" s="46">
        <v>5</v>
      </c>
      <c r="AY45" s="46">
        <v>5</v>
      </c>
      <c r="AZ45" s="46">
        <v>5</v>
      </c>
      <c r="BA45" s="46">
        <v>6</v>
      </c>
      <c r="BB45" s="46">
        <v>5</v>
      </c>
      <c r="BC45" s="46">
        <v>5</v>
      </c>
      <c r="BD45" s="46"/>
      <c r="BE45" s="46"/>
      <c r="BF45" s="46"/>
      <c r="BG45" s="46"/>
      <c r="BH45" s="46"/>
      <c r="BI45" s="46"/>
      <c r="BJ45" s="46">
        <v>5</v>
      </c>
      <c r="BK45" s="46">
        <v>5</v>
      </c>
      <c r="BL45" s="46">
        <v>5</v>
      </c>
      <c r="BM45" s="46"/>
      <c r="BN45" s="46"/>
      <c r="BO45" s="46"/>
      <c r="BP45" s="46">
        <v>5</v>
      </c>
      <c r="BQ45" s="46">
        <v>10</v>
      </c>
      <c r="BR45" s="46">
        <v>10</v>
      </c>
      <c r="BS45" s="46">
        <v>5</v>
      </c>
      <c r="BT45" s="46">
        <v>5</v>
      </c>
      <c r="BU45" s="46">
        <v>7</v>
      </c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>
        <v>120</v>
      </c>
      <c r="CI45" s="46">
        <v>30</v>
      </c>
      <c r="CJ45" s="46">
        <v>40</v>
      </c>
      <c r="CK45" s="46">
        <v>162</v>
      </c>
      <c r="CL45" s="46">
        <v>130</v>
      </c>
      <c r="CM45" s="46">
        <v>120</v>
      </c>
      <c r="CN45" s="46"/>
      <c r="CO45" s="46"/>
      <c r="CP45" s="46"/>
      <c r="CQ45" s="46">
        <v>49.6</v>
      </c>
      <c r="CR45" s="46">
        <v>78.9</v>
      </c>
      <c r="CS45" s="46">
        <v>82.8</v>
      </c>
      <c r="CT45" s="46">
        <v>0.5</v>
      </c>
      <c r="CU45" s="46">
        <v>0.2</v>
      </c>
      <c r="CV45" s="46">
        <v>0.3</v>
      </c>
      <c r="CW45" s="46">
        <v>10</v>
      </c>
      <c r="CX45" s="46">
        <v>10</v>
      </c>
      <c r="CY45" s="46">
        <v>10</v>
      </c>
      <c r="CZ45" s="46">
        <v>23.5</v>
      </c>
      <c r="DA45" s="46">
        <v>24.6</v>
      </c>
      <c r="DB45" s="46">
        <v>27.9</v>
      </c>
      <c r="DC45" s="46"/>
      <c r="DD45" s="46"/>
      <c r="DE45" s="46"/>
      <c r="DF45" s="46">
        <v>5</v>
      </c>
      <c r="DG45" s="46">
        <v>3</v>
      </c>
      <c r="DH45" s="46">
        <v>3</v>
      </c>
      <c r="DI45" s="46"/>
      <c r="DJ45" s="46"/>
      <c r="DK45" s="46"/>
      <c r="DL45" s="64">
        <f t="shared" si="7"/>
        <v>1737.2</v>
      </c>
      <c r="DM45" s="64">
        <f t="shared" si="8"/>
        <v>1937.7</v>
      </c>
      <c r="DN45" s="64">
        <f t="shared" si="9"/>
        <v>2036.5</v>
      </c>
    </row>
    <row r="46" spans="1:238" s="33" customFormat="1" ht="15.75" thickBot="1">
      <c r="A46" s="26">
        <v>32</v>
      </c>
      <c r="B46" s="29" t="s">
        <v>72</v>
      </c>
      <c r="C46" s="30" t="s">
        <v>73</v>
      </c>
      <c r="D46" s="52">
        <v>201</v>
      </c>
      <c r="E46" s="55">
        <v>559.1</v>
      </c>
      <c r="F46" s="55">
        <v>599</v>
      </c>
      <c r="G46" s="55">
        <v>634</v>
      </c>
      <c r="H46" s="55">
        <v>133</v>
      </c>
      <c r="I46" s="55">
        <v>142.2</v>
      </c>
      <c r="J46" s="55">
        <v>150.6</v>
      </c>
      <c r="K46" s="55">
        <v>55.9</v>
      </c>
      <c r="L46" s="55">
        <v>64.3</v>
      </c>
      <c r="M46" s="55">
        <v>63.8</v>
      </c>
      <c r="N46" s="55">
        <v>38.8</v>
      </c>
      <c r="O46" s="55">
        <v>41.8</v>
      </c>
      <c r="P46" s="55">
        <v>44.1</v>
      </c>
      <c r="Q46" s="55">
        <v>168.1</v>
      </c>
      <c r="R46" s="55">
        <v>180.1</v>
      </c>
      <c r="S46" s="55">
        <v>190.6</v>
      </c>
      <c r="T46" s="55">
        <v>31.4</v>
      </c>
      <c r="U46" s="55">
        <v>35.4</v>
      </c>
      <c r="V46" s="55">
        <v>37.3</v>
      </c>
      <c r="W46" s="55">
        <v>22.5</v>
      </c>
      <c r="X46" s="55">
        <v>25.4</v>
      </c>
      <c r="Y46" s="55">
        <v>26.7</v>
      </c>
      <c r="Z46" s="55">
        <v>2</v>
      </c>
      <c r="AA46" s="55">
        <v>2</v>
      </c>
      <c r="AB46" s="55">
        <v>2</v>
      </c>
      <c r="AC46" s="55"/>
      <c r="AD46" s="55"/>
      <c r="AE46" s="55"/>
      <c r="AF46" s="55">
        <v>2</v>
      </c>
      <c r="AG46" s="55">
        <v>2</v>
      </c>
      <c r="AH46" s="55">
        <v>2</v>
      </c>
      <c r="AI46" s="55">
        <v>2.4</v>
      </c>
      <c r="AJ46" s="55">
        <v>2.4</v>
      </c>
      <c r="AK46" s="55">
        <v>2.4</v>
      </c>
      <c r="AL46" s="55">
        <v>5</v>
      </c>
      <c r="AM46" s="55">
        <v>5</v>
      </c>
      <c r="AN46" s="55">
        <v>5.6</v>
      </c>
      <c r="AO46" s="55"/>
      <c r="AP46" s="55"/>
      <c r="AQ46" s="55"/>
      <c r="AR46" s="55">
        <v>5</v>
      </c>
      <c r="AS46" s="55">
        <v>5</v>
      </c>
      <c r="AT46" s="55">
        <v>5</v>
      </c>
      <c r="AU46" s="55"/>
      <c r="AV46" s="55"/>
      <c r="AW46" s="55"/>
      <c r="AX46" s="55">
        <v>5</v>
      </c>
      <c r="AY46" s="55">
        <v>5</v>
      </c>
      <c r="AZ46" s="55">
        <v>5</v>
      </c>
      <c r="BA46" s="55">
        <v>12</v>
      </c>
      <c r="BB46" s="55">
        <v>12</v>
      </c>
      <c r="BC46" s="55">
        <v>12</v>
      </c>
      <c r="BD46" s="55"/>
      <c r="BE46" s="55"/>
      <c r="BF46" s="55"/>
      <c r="BG46" s="55"/>
      <c r="BH46" s="55"/>
      <c r="BI46" s="55"/>
      <c r="BJ46" s="55">
        <v>8</v>
      </c>
      <c r="BK46" s="55">
        <v>8</v>
      </c>
      <c r="BL46" s="55">
        <v>8</v>
      </c>
      <c r="BM46" s="55">
        <v>2</v>
      </c>
      <c r="BN46" s="55">
        <v>2</v>
      </c>
      <c r="BO46" s="55">
        <v>2</v>
      </c>
      <c r="BP46" s="55">
        <v>10</v>
      </c>
      <c r="BQ46" s="55">
        <v>10</v>
      </c>
      <c r="BR46" s="55">
        <v>10</v>
      </c>
      <c r="BS46" s="55">
        <v>2</v>
      </c>
      <c r="BT46" s="55">
        <v>2</v>
      </c>
      <c r="BU46" s="55">
        <v>2</v>
      </c>
      <c r="BV46" s="55"/>
      <c r="BW46" s="55"/>
      <c r="BX46" s="55"/>
      <c r="BY46" s="55"/>
      <c r="BZ46" s="55"/>
      <c r="CA46" s="55"/>
      <c r="CB46" s="55"/>
      <c r="CC46" s="55"/>
      <c r="CD46" s="55"/>
      <c r="CE46" s="55">
        <v>4.4</v>
      </c>
      <c r="CF46" s="55">
        <v>22</v>
      </c>
      <c r="CG46" s="55">
        <v>17</v>
      </c>
      <c r="CH46" s="55">
        <v>13</v>
      </c>
      <c r="CI46" s="55">
        <v>2</v>
      </c>
      <c r="CJ46" s="55">
        <v>2</v>
      </c>
      <c r="CK46" s="55">
        <v>50</v>
      </c>
      <c r="CL46" s="55">
        <v>49.3</v>
      </c>
      <c r="CM46" s="55">
        <v>52.5</v>
      </c>
      <c r="CN46" s="55"/>
      <c r="CO46" s="55"/>
      <c r="CP46" s="55"/>
      <c r="CQ46" s="55">
        <v>57.6</v>
      </c>
      <c r="CR46" s="55">
        <v>54.8</v>
      </c>
      <c r="CS46" s="55">
        <v>57.6</v>
      </c>
      <c r="CT46" s="55">
        <v>2</v>
      </c>
      <c r="CU46" s="55">
        <v>1</v>
      </c>
      <c r="CV46" s="55">
        <v>2</v>
      </c>
      <c r="CW46" s="55">
        <v>2</v>
      </c>
      <c r="CX46" s="55">
        <v>2</v>
      </c>
      <c r="CY46" s="55">
        <v>2</v>
      </c>
      <c r="CZ46" s="55">
        <v>8</v>
      </c>
      <c r="DA46" s="55">
        <v>6</v>
      </c>
      <c r="DB46" s="55">
        <v>6</v>
      </c>
      <c r="DC46" s="55">
        <v>32</v>
      </c>
      <c r="DD46" s="55">
        <v>21</v>
      </c>
      <c r="DE46" s="55">
        <v>26.1</v>
      </c>
      <c r="DF46" s="55"/>
      <c r="DG46" s="55"/>
      <c r="DH46" s="55"/>
      <c r="DI46" s="55"/>
      <c r="DJ46" s="55"/>
      <c r="DK46" s="55"/>
      <c r="DL46" s="64">
        <f t="shared" si="7"/>
        <v>1233.1999999999998</v>
      </c>
      <c r="DM46" s="64">
        <f t="shared" si="8"/>
        <v>1301.7</v>
      </c>
      <c r="DN46" s="64">
        <f t="shared" si="9"/>
        <v>1368.2999999999997</v>
      </c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</row>
    <row r="47" spans="1:118" ht="15.75" thickBot="1">
      <c r="A47" s="39">
        <v>33</v>
      </c>
      <c r="B47" s="23" t="s">
        <v>74</v>
      </c>
      <c r="C47" s="12" t="s">
        <v>75</v>
      </c>
      <c r="D47" s="52">
        <v>201</v>
      </c>
      <c r="E47" s="46">
        <v>649.5</v>
      </c>
      <c r="F47" s="46">
        <v>699.8</v>
      </c>
      <c r="G47" s="46">
        <v>737.7</v>
      </c>
      <c r="H47" s="46">
        <v>427.1</v>
      </c>
      <c r="I47" s="46">
        <v>474.2</v>
      </c>
      <c r="J47" s="46">
        <v>501.7</v>
      </c>
      <c r="K47" s="46">
        <v>90.7</v>
      </c>
      <c r="L47" s="46">
        <v>97.5</v>
      </c>
      <c r="M47" s="46">
        <v>102.7</v>
      </c>
      <c r="N47" s="46">
        <v>69.8</v>
      </c>
      <c r="O47" s="46">
        <v>71.8</v>
      </c>
      <c r="P47" s="46">
        <v>73.5</v>
      </c>
      <c r="Q47" s="46">
        <v>264.7</v>
      </c>
      <c r="R47" s="46">
        <v>289.8</v>
      </c>
      <c r="S47" s="46">
        <v>305.3</v>
      </c>
      <c r="T47" s="46">
        <v>51.6</v>
      </c>
      <c r="U47" s="46">
        <v>56.1</v>
      </c>
      <c r="V47" s="46">
        <v>59.1</v>
      </c>
      <c r="W47" s="46">
        <v>35</v>
      </c>
      <c r="X47" s="46">
        <v>35</v>
      </c>
      <c r="Y47" s="46">
        <v>35</v>
      </c>
      <c r="Z47" s="46"/>
      <c r="AA47" s="46"/>
      <c r="AB47" s="46"/>
      <c r="AC47" s="46"/>
      <c r="AD47" s="46"/>
      <c r="AE47" s="46"/>
      <c r="AF47" s="46">
        <v>3</v>
      </c>
      <c r="AG47" s="46"/>
      <c r="AH47" s="46"/>
      <c r="AI47" s="46">
        <v>9.7</v>
      </c>
      <c r="AJ47" s="46">
        <v>10.7</v>
      </c>
      <c r="AK47" s="46">
        <v>10.7</v>
      </c>
      <c r="AL47" s="46">
        <v>2</v>
      </c>
      <c r="AM47" s="46">
        <v>2</v>
      </c>
      <c r="AN47" s="46">
        <v>2</v>
      </c>
      <c r="AO47" s="46"/>
      <c r="AP47" s="46"/>
      <c r="AQ47" s="46"/>
      <c r="AR47" s="46"/>
      <c r="AS47" s="46">
        <v>5</v>
      </c>
      <c r="AT47" s="46">
        <v>5</v>
      </c>
      <c r="AU47" s="46">
        <v>2</v>
      </c>
      <c r="AV47" s="46">
        <v>1.5</v>
      </c>
      <c r="AW47" s="46">
        <v>1.5</v>
      </c>
      <c r="AX47" s="46"/>
      <c r="AY47" s="46">
        <v>3</v>
      </c>
      <c r="AZ47" s="46">
        <v>3</v>
      </c>
      <c r="BA47" s="46">
        <v>6</v>
      </c>
      <c r="BB47" s="46">
        <v>5</v>
      </c>
      <c r="BC47" s="46">
        <v>5</v>
      </c>
      <c r="BD47" s="46"/>
      <c r="BE47" s="46"/>
      <c r="BF47" s="46"/>
      <c r="BG47" s="46"/>
      <c r="BH47" s="46"/>
      <c r="BI47" s="46"/>
      <c r="BJ47" s="46">
        <v>6.9</v>
      </c>
      <c r="BK47" s="46">
        <v>6.9</v>
      </c>
      <c r="BL47" s="46">
        <v>6.9</v>
      </c>
      <c r="BM47" s="46">
        <v>3</v>
      </c>
      <c r="BN47" s="46">
        <v>2.5</v>
      </c>
      <c r="BO47" s="46">
        <v>2.5</v>
      </c>
      <c r="BP47" s="46">
        <v>2</v>
      </c>
      <c r="BQ47" s="46">
        <v>2</v>
      </c>
      <c r="BR47" s="46">
        <v>2</v>
      </c>
      <c r="BS47" s="46">
        <v>1.2</v>
      </c>
      <c r="BT47" s="46">
        <v>3</v>
      </c>
      <c r="BU47" s="46">
        <v>3</v>
      </c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>
        <v>190</v>
      </c>
      <c r="CL47" s="46">
        <v>117</v>
      </c>
      <c r="CM47" s="46">
        <v>123.7</v>
      </c>
      <c r="CN47" s="46"/>
      <c r="CO47" s="46"/>
      <c r="CP47" s="46"/>
      <c r="CQ47" s="46">
        <v>96.4</v>
      </c>
      <c r="CR47" s="46">
        <v>97.6</v>
      </c>
      <c r="CS47" s="46">
        <v>102.5</v>
      </c>
      <c r="CT47" s="46">
        <v>1</v>
      </c>
      <c r="CU47" s="46">
        <v>2</v>
      </c>
      <c r="CV47" s="46">
        <v>2</v>
      </c>
      <c r="CW47" s="46"/>
      <c r="CX47" s="46"/>
      <c r="CY47" s="46"/>
      <c r="CZ47" s="46">
        <v>7</v>
      </c>
      <c r="DA47" s="46">
        <v>9</v>
      </c>
      <c r="DB47" s="46">
        <v>9</v>
      </c>
      <c r="DC47" s="46">
        <v>10</v>
      </c>
      <c r="DD47" s="46">
        <v>12</v>
      </c>
      <c r="DE47" s="46">
        <v>12</v>
      </c>
      <c r="DF47" s="46"/>
      <c r="DG47" s="46"/>
      <c r="DH47" s="46"/>
      <c r="DI47" s="46"/>
      <c r="DJ47" s="46"/>
      <c r="DK47" s="46"/>
      <c r="DL47" s="64">
        <f t="shared" si="7"/>
        <v>1928.6000000000001</v>
      </c>
      <c r="DM47" s="64">
        <f t="shared" si="8"/>
        <v>2003.3999999999999</v>
      </c>
      <c r="DN47" s="64">
        <f t="shared" si="9"/>
        <v>2105.8</v>
      </c>
    </row>
    <row r="48" spans="1:118" ht="16.5" thickBot="1">
      <c r="A48" s="13">
        <v>33</v>
      </c>
      <c r="B48" s="14" t="s">
        <v>76</v>
      </c>
      <c r="C48" s="15"/>
      <c r="D48" s="53">
        <v>201</v>
      </c>
      <c r="E48" s="57">
        <f>SUM(E15:E47)</f>
        <v>24021.099999999995</v>
      </c>
      <c r="F48" s="57">
        <f aca="true" t="shared" si="10" ref="F48:BQ48">SUM(F15:F47)</f>
        <v>25710.299999999996</v>
      </c>
      <c r="G48" s="57">
        <f t="shared" si="10"/>
        <v>26979.299999999996</v>
      </c>
      <c r="H48" s="57">
        <f t="shared" si="10"/>
        <v>10760.100000000002</v>
      </c>
      <c r="I48" s="57">
        <f t="shared" si="10"/>
        <v>13414.000000000005</v>
      </c>
      <c r="J48" s="57">
        <f t="shared" si="10"/>
        <v>14416.999999999998</v>
      </c>
      <c r="K48" s="57">
        <f t="shared" si="10"/>
        <v>2698.600000000001</v>
      </c>
      <c r="L48" s="57">
        <f t="shared" si="10"/>
        <v>3160.4000000000005</v>
      </c>
      <c r="M48" s="57">
        <f t="shared" si="10"/>
        <v>3284.5999999999995</v>
      </c>
      <c r="N48" s="57">
        <f t="shared" si="10"/>
        <v>1952.8999999999999</v>
      </c>
      <c r="O48" s="57">
        <f t="shared" si="10"/>
        <v>1562.8</v>
      </c>
      <c r="P48" s="57">
        <f t="shared" si="10"/>
        <v>1628.3999999999999</v>
      </c>
      <c r="Q48" s="57">
        <f t="shared" si="10"/>
        <v>8540.8</v>
      </c>
      <c r="R48" s="57">
        <f t="shared" si="10"/>
        <v>9423.899999999998</v>
      </c>
      <c r="S48" s="57">
        <f t="shared" si="10"/>
        <v>9906.999999999998</v>
      </c>
      <c r="T48" s="57">
        <f t="shared" si="10"/>
        <v>1651.6000000000004</v>
      </c>
      <c r="U48" s="57">
        <f t="shared" si="10"/>
        <v>1831.2999999999993</v>
      </c>
      <c r="V48" s="57">
        <f t="shared" si="10"/>
        <v>1928.1999999999998</v>
      </c>
      <c r="W48" s="57">
        <f t="shared" si="10"/>
        <v>1539.4</v>
      </c>
      <c r="X48" s="57">
        <f t="shared" si="10"/>
        <v>1561.3000000000002</v>
      </c>
      <c r="Y48" s="57">
        <f t="shared" si="10"/>
        <v>1586.7</v>
      </c>
      <c r="Z48" s="57">
        <f t="shared" si="10"/>
        <v>2643.3</v>
      </c>
      <c r="AA48" s="57">
        <f t="shared" si="10"/>
        <v>2764.9</v>
      </c>
      <c r="AB48" s="57">
        <f t="shared" si="10"/>
        <v>2806.7000000000003</v>
      </c>
      <c r="AC48" s="57">
        <f t="shared" si="10"/>
        <v>152.6</v>
      </c>
      <c r="AD48" s="57">
        <f t="shared" si="10"/>
        <v>127.8</v>
      </c>
      <c r="AE48" s="57">
        <f t="shared" si="10"/>
        <v>139.5</v>
      </c>
      <c r="AF48" s="57">
        <f t="shared" si="10"/>
        <v>79</v>
      </c>
      <c r="AG48" s="57">
        <f t="shared" si="10"/>
        <v>86.9</v>
      </c>
      <c r="AH48" s="57">
        <f t="shared" si="10"/>
        <v>92.2</v>
      </c>
      <c r="AI48" s="57">
        <f t="shared" si="10"/>
        <v>291.3</v>
      </c>
      <c r="AJ48" s="57">
        <f t="shared" si="10"/>
        <v>277.9</v>
      </c>
      <c r="AK48" s="57">
        <f t="shared" si="10"/>
        <v>287.09999999999997</v>
      </c>
      <c r="AL48" s="57">
        <f t="shared" si="10"/>
        <v>153.7</v>
      </c>
      <c r="AM48" s="57">
        <f t="shared" si="10"/>
        <v>171</v>
      </c>
      <c r="AN48" s="57">
        <f t="shared" si="10"/>
        <v>176.6</v>
      </c>
      <c r="AO48" s="57">
        <f t="shared" si="10"/>
        <v>0</v>
      </c>
      <c r="AP48" s="57">
        <f t="shared" si="10"/>
        <v>0</v>
      </c>
      <c r="AQ48" s="57">
        <f t="shared" si="10"/>
        <v>0</v>
      </c>
      <c r="AR48" s="57">
        <f t="shared" si="10"/>
        <v>475.2</v>
      </c>
      <c r="AS48" s="57">
        <f t="shared" si="10"/>
        <v>443.4</v>
      </c>
      <c r="AT48" s="57">
        <f t="shared" si="10"/>
        <v>452.5</v>
      </c>
      <c r="AU48" s="57">
        <f t="shared" si="10"/>
        <v>1290.6</v>
      </c>
      <c r="AV48" s="57">
        <f t="shared" si="10"/>
        <v>1116.4</v>
      </c>
      <c r="AW48" s="57">
        <f t="shared" si="10"/>
        <v>1174.4</v>
      </c>
      <c r="AX48" s="57">
        <f t="shared" si="10"/>
        <v>316.5</v>
      </c>
      <c r="AY48" s="57">
        <f t="shared" si="10"/>
        <v>306</v>
      </c>
      <c r="AZ48" s="57">
        <f t="shared" si="10"/>
        <v>318.5</v>
      </c>
      <c r="BA48" s="57">
        <f t="shared" si="10"/>
        <v>229.4</v>
      </c>
      <c r="BB48" s="57">
        <f t="shared" si="10"/>
        <v>234.9</v>
      </c>
      <c r="BC48" s="57">
        <f t="shared" si="10"/>
        <v>239</v>
      </c>
      <c r="BD48" s="57">
        <f t="shared" si="10"/>
        <v>18.5</v>
      </c>
      <c r="BE48" s="57">
        <f t="shared" si="10"/>
        <v>17</v>
      </c>
      <c r="BF48" s="57">
        <f t="shared" si="10"/>
        <v>16</v>
      </c>
      <c r="BG48" s="57">
        <f t="shared" si="10"/>
        <v>12</v>
      </c>
      <c r="BH48" s="57">
        <f t="shared" si="10"/>
        <v>14</v>
      </c>
      <c r="BI48" s="57">
        <f t="shared" si="10"/>
        <v>13.8</v>
      </c>
      <c r="BJ48" s="57">
        <f t="shared" si="10"/>
        <v>212.9</v>
      </c>
      <c r="BK48" s="57">
        <f t="shared" si="10"/>
        <v>196.5</v>
      </c>
      <c r="BL48" s="57">
        <f t="shared" si="10"/>
        <v>205.70000000000002</v>
      </c>
      <c r="BM48" s="57">
        <f t="shared" si="10"/>
        <v>38</v>
      </c>
      <c r="BN48" s="57">
        <f t="shared" si="10"/>
        <v>38.5</v>
      </c>
      <c r="BO48" s="57">
        <f t="shared" si="10"/>
        <v>34.5</v>
      </c>
      <c r="BP48" s="57">
        <f t="shared" si="10"/>
        <v>331.00000000000006</v>
      </c>
      <c r="BQ48" s="57">
        <f t="shared" si="10"/>
        <v>299.8</v>
      </c>
      <c r="BR48" s="57">
        <f aca="true" t="shared" si="11" ref="BR48:DK48">SUM(BR15:BR47)</f>
        <v>332</v>
      </c>
      <c r="BS48" s="57">
        <f t="shared" si="11"/>
        <v>171.39999999999998</v>
      </c>
      <c r="BT48" s="57">
        <f t="shared" si="11"/>
        <v>181</v>
      </c>
      <c r="BU48" s="57">
        <f t="shared" si="11"/>
        <v>181.2</v>
      </c>
      <c r="BV48" s="57">
        <f t="shared" si="11"/>
        <v>0</v>
      </c>
      <c r="BW48" s="57">
        <f t="shared" si="11"/>
        <v>0</v>
      </c>
      <c r="BX48" s="57">
        <f t="shared" si="11"/>
        <v>0</v>
      </c>
      <c r="BY48" s="57">
        <f t="shared" si="11"/>
        <v>669.2</v>
      </c>
      <c r="BZ48" s="57">
        <f t="shared" si="11"/>
        <v>1353.2999999999997</v>
      </c>
      <c r="CA48" s="57">
        <f t="shared" si="11"/>
        <v>1472.8</v>
      </c>
      <c r="CB48" s="57">
        <f t="shared" si="11"/>
        <v>394.20000000000005</v>
      </c>
      <c r="CC48" s="57">
        <f t="shared" si="11"/>
        <v>414.5</v>
      </c>
      <c r="CD48" s="57">
        <f t="shared" si="11"/>
        <v>489.9</v>
      </c>
      <c r="CE48" s="57">
        <f t="shared" si="11"/>
        <v>161.8</v>
      </c>
      <c r="CF48" s="57">
        <f t="shared" si="11"/>
        <v>100.2</v>
      </c>
      <c r="CG48" s="57">
        <f t="shared" si="11"/>
        <v>102.1</v>
      </c>
      <c r="CH48" s="57">
        <f t="shared" si="11"/>
        <v>1319.9000000000003</v>
      </c>
      <c r="CI48" s="57">
        <f t="shared" si="11"/>
        <v>1191.8</v>
      </c>
      <c r="CJ48" s="57">
        <f t="shared" si="11"/>
        <v>1365.4</v>
      </c>
      <c r="CK48" s="57">
        <f t="shared" si="11"/>
        <v>3050.1</v>
      </c>
      <c r="CL48" s="57">
        <f t="shared" si="11"/>
        <v>2949.2000000000003</v>
      </c>
      <c r="CM48" s="57">
        <f t="shared" si="11"/>
        <v>2848.2</v>
      </c>
      <c r="CN48" s="57">
        <f t="shared" si="11"/>
        <v>5</v>
      </c>
      <c r="CO48" s="57">
        <f t="shared" si="11"/>
        <v>0</v>
      </c>
      <c r="CP48" s="57">
        <f t="shared" si="11"/>
        <v>0</v>
      </c>
      <c r="CQ48" s="57">
        <f t="shared" si="11"/>
        <v>3149.4</v>
      </c>
      <c r="CR48" s="57">
        <f t="shared" si="11"/>
        <v>3309.7999999999997</v>
      </c>
      <c r="CS48" s="57">
        <f t="shared" si="11"/>
        <v>3461.7</v>
      </c>
      <c r="CT48" s="57">
        <f t="shared" si="11"/>
        <v>46.7</v>
      </c>
      <c r="CU48" s="57">
        <f t="shared" si="11"/>
        <v>54.900000000000006</v>
      </c>
      <c r="CV48" s="57">
        <f t="shared" si="11"/>
        <v>59.99999999999999</v>
      </c>
      <c r="CW48" s="57">
        <f t="shared" si="11"/>
        <v>371.2</v>
      </c>
      <c r="CX48" s="57">
        <f t="shared" si="11"/>
        <v>380.3</v>
      </c>
      <c r="CY48" s="57">
        <f t="shared" si="11"/>
        <v>424.9</v>
      </c>
      <c r="CZ48" s="57">
        <f t="shared" si="11"/>
        <v>565.8000000000001</v>
      </c>
      <c r="DA48" s="57">
        <f t="shared" si="11"/>
        <v>817.1</v>
      </c>
      <c r="DB48" s="57">
        <f t="shared" si="11"/>
        <v>743.9</v>
      </c>
      <c r="DC48" s="57">
        <f t="shared" si="11"/>
        <v>408.1</v>
      </c>
      <c r="DD48" s="57">
        <f t="shared" si="11"/>
        <v>485.1</v>
      </c>
      <c r="DE48" s="57">
        <f t="shared" si="11"/>
        <v>609.7</v>
      </c>
      <c r="DF48" s="57">
        <f t="shared" si="11"/>
        <v>59.3</v>
      </c>
      <c r="DG48" s="57">
        <f t="shared" si="11"/>
        <v>75</v>
      </c>
      <c r="DH48" s="57">
        <f t="shared" si="11"/>
        <v>72.4</v>
      </c>
      <c r="DI48" s="57">
        <f t="shared" si="11"/>
        <v>26</v>
      </c>
      <c r="DJ48" s="57">
        <f t="shared" si="11"/>
        <v>9.4</v>
      </c>
      <c r="DK48" s="57">
        <f t="shared" si="11"/>
        <v>10</v>
      </c>
      <c r="DL48" s="68">
        <f>SUM(DL15:DL47)</f>
        <v>67806.59999999999</v>
      </c>
      <c r="DM48" s="57">
        <f>SUM(DM15:DM47)</f>
        <v>74080.59999999998</v>
      </c>
      <c r="DN48" s="57">
        <f>SUM(DN15:DN47)</f>
        <v>77861.90000000002</v>
      </c>
    </row>
    <row r="49" spans="1:118" ht="15.75" thickBot="1">
      <c r="A49" s="16">
        <v>1</v>
      </c>
      <c r="B49" s="35" t="s">
        <v>77</v>
      </c>
      <c r="C49" s="17" t="s">
        <v>19</v>
      </c>
      <c r="D49" s="52">
        <v>200</v>
      </c>
      <c r="E49" s="46">
        <v>745.3</v>
      </c>
      <c r="F49" s="46">
        <v>756</v>
      </c>
      <c r="G49" s="46">
        <v>794.8</v>
      </c>
      <c r="H49" s="46">
        <v>306.6</v>
      </c>
      <c r="I49" s="46">
        <v>384.3</v>
      </c>
      <c r="J49" s="46">
        <v>407.4</v>
      </c>
      <c r="K49" s="46">
        <v>87.4</v>
      </c>
      <c r="L49" s="46">
        <v>95.8</v>
      </c>
      <c r="M49" s="46">
        <v>100.9</v>
      </c>
      <c r="N49" s="46">
        <v>76</v>
      </c>
      <c r="O49" s="46">
        <v>84.2</v>
      </c>
      <c r="P49" s="46">
        <v>88.7</v>
      </c>
      <c r="Q49" s="46">
        <v>259.4</v>
      </c>
      <c r="R49" s="46">
        <v>283</v>
      </c>
      <c r="S49" s="46">
        <v>298.3</v>
      </c>
      <c r="T49" s="46">
        <v>50.8</v>
      </c>
      <c r="U49" s="46">
        <v>55.1</v>
      </c>
      <c r="V49" s="46">
        <v>58.1</v>
      </c>
      <c r="W49" s="46">
        <v>60</v>
      </c>
      <c r="X49" s="46">
        <v>65</v>
      </c>
      <c r="Y49" s="46">
        <v>65</v>
      </c>
      <c r="Z49" s="46"/>
      <c r="AA49" s="46"/>
      <c r="AB49" s="46"/>
      <c r="AC49" s="46">
        <v>15</v>
      </c>
      <c r="AD49" s="46">
        <v>25</v>
      </c>
      <c r="AE49" s="46">
        <v>28</v>
      </c>
      <c r="AF49" s="46">
        <v>5</v>
      </c>
      <c r="AG49" s="46">
        <v>5</v>
      </c>
      <c r="AH49" s="46">
        <v>5</v>
      </c>
      <c r="AI49" s="46">
        <v>15</v>
      </c>
      <c r="AJ49" s="46">
        <v>15</v>
      </c>
      <c r="AK49" s="46">
        <v>15</v>
      </c>
      <c r="AL49" s="46">
        <v>6</v>
      </c>
      <c r="AM49" s="46">
        <v>7</v>
      </c>
      <c r="AN49" s="46">
        <v>8</v>
      </c>
      <c r="AO49" s="46"/>
      <c r="AP49" s="46"/>
      <c r="AQ49" s="46"/>
      <c r="AR49" s="46">
        <v>12</v>
      </c>
      <c r="AS49" s="46">
        <v>12</v>
      </c>
      <c r="AT49" s="46">
        <v>14</v>
      </c>
      <c r="AU49" s="46">
        <v>25</v>
      </c>
      <c r="AV49" s="46">
        <v>25</v>
      </c>
      <c r="AW49" s="46">
        <v>30</v>
      </c>
      <c r="AX49" s="46">
        <v>8</v>
      </c>
      <c r="AY49" s="46">
        <v>8</v>
      </c>
      <c r="AZ49" s="46">
        <v>8</v>
      </c>
      <c r="BA49" s="46">
        <v>8</v>
      </c>
      <c r="BB49" s="46">
        <v>8</v>
      </c>
      <c r="BC49" s="46">
        <v>8</v>
      </c>
      <c r="BD49" s="46"/>
      <c r="BE49" s="46"/>
      <c r="BF49" s="46"/>
      <c r="BG49" s="46"/>
      <c r="BH49" s="46"/>
      <c r="BI49" s="46"/>
      <c r="BJ49" s="46">
        <v>8</v>
      </c>
      <c r="BK49" s="46">
        <v>8</v>
      </c>
      <c r="BL49" s="46">
        <v>8</v>
      </c>
      <c r="BM49" s="46"/>
      <c r="BN49" s="46"/>
      <c r="BO49" s="46"/>
      <c r="BP49" s="46">
        <v>15</v>
      </c>
      <c r="BQ49" s="46">
        <v>18</v>
      </c>
      <c r="BR49" s="46">
        <v>18</v>
      </c>
      <c r="BS49" s="46">
        <v>10</v>
      </c>
      <c r="BT49" s="46">
        <v>5</v>
      </c>
      <c r="BU49" s="46">
        <v>5</v>
      </c>
      <c r="BV49" s="46"/>
      <c r="BW49" s="46"/>
      <c r="BX49" s="46"/>
      <c r="BY49" s="46">
        <v>100</v>
      </c>
      <c r="BZ49" s="46">
        <v>200</v>
      </c>
      <c r="CA49" s="46">
        <v>220</v>
      </c>
      <c r="CB49" s="46">
        <v>52</v>
      </c>
      <c r="CC49" s="46">
        <v>52.8</v>
      </c>
      <c r="CD49" s="46">
        <v>44.7</v>
      </c>
      <c r="CE49" s="46"/>
      <c r="CF49" s="46"/>
      <c r="CG49" s="46"/>
      <c r="CH49" s="46">
        <v>2</v>
      </c>
      <c r="CI49" s="46">
        <v>2</v>
      </c>
      <c r="CJ49" s="46">
        <v>2</v>
      </c>
      <c r="CK49" s="46">
        <v>225</v>
      </c>
      <c r="CL49" s="46">
        <v>260</v>
      </c>
      <c r="CM49" s="46">
        <v>270</v>
      </c>
      <c r="CN49" s="46"/>
      <c r="CO49" s="46"/>
      <c r="CP49" s="46"/>
      <c r="CQ49" s="46">
        <v>321.5</v>
      </c>
      <c r="CR49" s="46">
        <v>362.4</v>
      </c>
      <c r="CS49" s="46">
        <v>380.5</v>
      </c>
      <c r="CT49" s="46">
        <v>4</v>
      </c>
      <c r="CU49" s="46">
        <v>4</v>
      </c>
      <c r="CV49" s="46">
        <v>4</v>
      </c>
      <c r="CW49" s="46">
        <v>10</v>
      </c>
      <c r="CX49" s="46">
        <v>10</v>
      </c>
      <c r="CY49" s="46">
        <v>10</v>
      </c>
      <c r="CZ49" s="46">
        <v>19.6</v>
      </c>
      <c r="DA49" s="46">
        <v>28.4</v>
      </c>
      <c r="DB49" s="46">
        <v>29.4</v>
      </c>
      <c r="DC49" s="46"/>
      <c r="DD49" s="46"/>
      <c r="DE49" s="46"/>
      <c r="DF49" s="46">
        <v>5</v>
      </c>
      <c r="DG49" s="46">
        <v>2</v>
      </c>
      <c r="DH49" s="46">
        <v>2</v>
      </c>
      <c r="DI49" s="46"/>
      <c r="DJ49" s="46"/>
      <c r="DK49" s="46"/>
      <c r="DL49" s="64">
        <f t="shared" si="7"/>
        <v>2451.6</v>
      </c>
      <c r="DM49" s="64">
        <f t="shared" si="8"/>
        <v>2781</v>
      </c>
      <c r="DN49" s="64">
        <f t="shared" si="9"/>
        <v>2922.7999999999997</v>
      </c>
    </row>
    <row r="50" spans="1:118" ht="15.75" thickBot="1">
      <c r="A50" s="16">
        <v>2</v>
      </c>
      <c r="B50" s="36" t="s">
        <v>93</v>
      </c>
      <c r="C50" s="28" t="s">
        <v>79</v>
      </c>
      <c r="D50" s="52">
        <v>200</v>
      </c>
      <c r="E50" s="46">
        <v>283</v>
      </c>
      <c r="F50" s="46">
        <v>359.2</v>
      </c>
      <c r="G50" s="46">
        <v>378.4</v>
      </c>
      <c r="H50" s="46">
        <v>85.5</v>
      </c>
      <c r="I50" s="46">
        <v>101.4</v>
      </c>
      <c r="J50" s="46">
        <v>106.6</v>
      </c>
      <c r="K50" s="46">
        <v>30.7</v>
      </c>
      <c r="L50" s="46">
        <v>39.6</v>
      </c>
      <c r="M50" s="46">
        <v>41.7</v>
      </c>
      <c r="N50" s="46">
        <v>23.6</v>
      </c>
      <c r="O50" s="46">
        <v>30.9</v>
      </c>
      <c r="P50" s="46">
        <v>33.1</v>
      </c>
      <c r="Q50" s="46">
        <v>90.2</v>
      </c>
      <c r="R50" s="46">
        <v>113.4</v>
      </c>
      <c r="S50" s="46">
        <v>119.5</v>
      </c>
      <c r="T50" s="46">
        <v>17.7</v>
      </c>
      <c r="U50" s="46">
        <v>22.2</v>
      </c>
      <c r="V50" s="46">
        <v>23.4</v>
      </c>
      <c r="W50" s="46">
        <v>40.1</v>
      </c>
      <c r="X50" s="46">
        <v>44.3</v>
      </c>
      <c r="Y50" s="46">
        <v>44.5</v>
      </c>
      <c r="Z50" s="46"/>
      <c r="AA50" s="46"/>
      <c r="AB50" s="46"/>
      <c r="AC50" s="46"/>
      <c r="AD50" s="46"/>
      <c r="AE50" s="46"/>
      <c r="AF50" s="46">
        <v>8</v>
      </c>
      <c r="AG50" s="46">
        <v>4</v>
      </c>
      <c r="AH50" s="46">
        <v>11</v>
      </c>
      <c r="AI50" s="46">
        <v>19</v>
      </c>
      <c r="AJ50" s="46">
        <v>12</v>
      </c>
      <c r="AK50" s="46">
        <v>15</v>
      </c>
      <c r="AL50" s="46">
        <v>4</v>
      </c>
      <c r="AM50" s="46">
        <v>5</v>
      </c>
      <c r="AN50" s="46">
        <v>5</v>
      </c>
      <c r="AO50" s="46"/>
      <c r="AP50" s="46"/>
      <c r="AQ50" s="46"/>
      <c r="AR50" s="46">
        <v>3</v>
      </c>
      <c r="AS50" s="46">
        <v>4</v>
      </c>
      <c r="AT50" s="46">
        <v>5</v>
      </c>
      <c r="AU50" s="46"/>
      <c r="AV50" s="46">
        <v>24.4</v>
      </c>
      <c r="AW50" s="46">
        <v>24.4</v>
      </c>
      <c r="AX50" s="46">
        <v>6.5</v>
      </c>
      <c r="AY50" s="46">
        <v>6.5</v>
      </c>
      <c r="AZ50" s="46"/>
      <c r="BA50" s="46">
        <v>4</v>
      </c>
      <c r="BB50" s="46">
        <v>8</v>
      </c>
      <c r="BC50" s="46">
        <v>8</v>
      </c>
      <c r="BD50" s="46"/>
      <c r="BE50" s="46"/>
      <c r="BF50" s="46"/>
      <c r="BG50" s="46"/>
      <c r="BH50" s="46"/>
      <c r="BI50" s="46"/>
      <c r="BJ50" s="46">
        <v>2.5</v>
      </c>
      <c r="BK50" s="46"/>
      <c r="BL50" s="46"/>
      <c r="BM50" s="46"/>
      <c r="BN50" s="46"/>
      <c r="BO50" s="46"/>
      <c r="BP50" s="46"/>
      <c r="BQ50" s="46">
        <v>14</v>
      </c>
      <c r="BR50" s="46">
        <v>19</v>
      </c>
      <c r="BS50" s="46">
        <v>8.3</v>
      </c>
      <c r="BT50" s="46">
        <v>7</v>
      </c>
      <c r="BU50" s="46">
        <v>7</v>
      </c>
      <c r="BV50" s="46"/>
      <c r="BW50" s="46"/>
      <c r="BX50" s="46"/>
      <c r="BY50" s="46"/>
      <c r="BZ50" s="46"/>
      <c r="CA50" s="46"/>
      <c r="CB50" s="46"/>
      <c r="CC50" s="46"/>
      <c r="CD50" s="46"/>
      <c r="CE50" s="46">
        <v>123</v>
      </c>
      <c r="CF50" s="46">
        <v>30</v>
      </c>
      <c r="CG50" s="46">
        <v>25</v>
      </c>
      <c r="CH50" s="46"/>
      <c r="CI50" s="46"/>
      <c r="CJ50" s="46"/>
      <c r="CK50" s="46">
        <v>50</v>
      </c>
      <c r="CL50" s="46">
        <v>58</v>
      </c>
      <c r="CM50" s="46">
        <v>60</v>
      </c>
      <c r="CN50" s="46"/>
      <c r="CO50" s="46"/>
      <c r="CP50" s="46"/>
      <c r="CQ50" s="46">
        <v>81.5</v>
      </c>
      <c r="CR50" s="46">
        <v>85.8</v>
      </c>
      <c r="CS50" s="46">
        <v>90</v>
      </c>
      <c r="CT50" s="46">
        <v>2</v>
      </c>
      <c r="CU50" s="46">
        <v>2</v>
      </c>
      <c r="CV50" s="46">
        <v>2</v>
      </c>
      <c r="CW50" s="46">
        <v>11</v>
      </c>
      <c r="CX50" s="46">
        <v>15</v>
      </c>
      <c r="CY50" s="46">
        <v>16.2</v>
      </c>
      <c r="CZ50" s="46">
        <v>15</v>
      </c>
      <c r="DA50" s="46">
        <v>15</v>
      </c>
      <c r="DB50" s="46">
        <v>18</v>
      </c>
      <c r="DC50" s="46">
        <v>30</v>
      </c>
      <c r="DD50" s="46"/>
      <c r="DE50" s="46"/>
      <c r="DF50" s="46">
        <v>3</v>
      </c>
      <c r="DG50" s="46">
        <v>3</v>
      </c>
      <c r="DH50" s="46">
        <v>3</v>
      </c>
      <c r="DI50" s="46"/>
      <c r="DJ50" s="46"/>
      <c r="DK50" s="46"/>
      <c r="DL50" s="64">
        <f t="shared" si="7"/>
        <v>941.6</v>
      </c>
      <c r="DM50" s="64">
        <f t="shared" si="8"/>
        <v>1004.6999999999999</v>
      </c>
      <c r="DN50" s="64">
        <f t="shared" si="9"/>
        <v>1055.8</v>
      </c>
    </row>
    <row r="51" spans="1:238" s="42" customFormat="1" ht="16.5" customHeight="1" thickBot="1">
      <c r="A51" s="40">
        <v>3</v>
      </c>
      <c r="B51" s="41" t="s">
        <v>94</v>
      </c>
      <c r="C51" s="32" t="s">
        <v>78</v>
      </c>
      <c r="D51" s="52">
        <v>200</v>
      </c>
      <c r="E51" s="56">
        <v>169.8</v>
      </c>
      <c r="F51" s="56">
        <v>166.1</v>
      </c>
      <c r="G51" s="56">
        <v>175.2</v>
      </c>
      <c r="H51" s="56">
        <v>110.3</v>
      </c>
      <c r="I51" s="56">
        <v>115.6</v>
      </c>
      <c r="J51" s="56">
        <v>121.9</v>
      </c>
      <c r="K51" s="56">
        <v>23.5</v>
      </c>
      <c r="L51" s="56">
        <v>22.8</v>
      </c>
      <c r="M51" s="56">
        <v>23.9</v>
      </c>
      <c r="N51" s="56">
        <v>18.6</v>
      </c>
      <c r="O51" s="56">
        <v>19.6</v>
      </c>
      <c r="P51" s="56">
        <v>20.7</v>
      </c>
      <c r="Q51" s="56">
        <v>69.3</v>
      </c>
      <c r="R51" s="56">
        <v>69.3</v>
      </c>
      <c r="S51" s="56">
        <v>73.1</v>
      </c>
      <c r="T51" s="56">
        <v>13.5</v>
      </c>
      <c r="U51" s="56">
        <v>13.5</v>
      </c>
      <c r="V51" s="56">
        <v>14.3</v>
      </c>
      <c r="W51" s="56">
        <v>8</v>
      </c>
      <c r="X51" s="56">
        <v>15</v>
      </c>
      <c r="Y51" s="56">
        <v>15</v>
      </c>
      <c r="Z51" s="56">
        <v>6.4</v>
      </c>
      <c r="AA51" s="56">
        <v>20</v>
      </c>
      <c r="AB51" s="56">
        <v>20</v>
      </c>
      <c r="AC51" s="56">
        <v>1.5</v>
      </c>
      <c r="AD51" s="56">
        <v>14.6</v>
      </c>
      <c r="AE51" s="56">
        <v>14.9</v>
      </c>
      <c r="AF51" s="56"/>
      <c r="AG51" s="56"/>
      <c r="AH51" s="56"/>
      <c r="AI51" s="56">
        <v>3</v>
      </c>
      <c r="AJ51" s="56">
        <v>3</v>
      </c>
      <c r="AK51" s="56">
        <v>3</v>
      </c>
      <c r="AL51" s="56">
        <v>1.7</v>
      </c>
      <c r="AM51" s="56">
        <v>1.5</v>
      </c>
      <c r="AN51" s="56">
        <v>1.5</v>
      </c>
      <c r="AO51" s="56"/>
      <c r="AP51" s="56"/>
      <c r="AQ51" s="56"/>
      <c r="AR51" s="56"/>
      <c r="AS51" s="56"/>
      <c r="AT51" s="56"/>
      <c r="AU51" s="56"/>
      <c r="AV51" s="56">
        <v>10</v>
      </c>
      <c r="AW51" s="56">
        <v>12</v>
      </c>
      <c r="AX51" s="56">
        <v>4</v>
      </c>
      <c r="AY51" s="56"/>
      <c r="AZ51" s="56"/>
      <c r="BA51" s="56"/>
      <c r="BB51" s="56">
        <v>0.5</v>
      </c>
      <c r="BC51" s="56">
        <v>0.5</v>
      </c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>
        <v>1</v>
      </c>
      <c r="BR51" s="56">
        <v>0.5</v>
      </c>
      <c r="BS51" s="56">
        <v>0.5</v>
      </c>
      <c r="BT51" s="56">
        <v>0.5</v>
      </c>
      <c r="BU51" s="56">
        <v>0.5</v>
      </c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>
        <v>1</v>
      </c>
      <c r="CJ51" s="56">
        <v>1</v>
      </c>
      <c r="CK51" s="56"/>
      <c r="CL51" s="56"/>
      <c r="CM51" s="56"/>
      <c r="CN51" s="56"/>
      <c r="CO51" s="56"/>
      <c r="CP51" s="56"/>
      <c r="CQ51" s="56">
        <v>38.8</v>
      </c>
      <c r="CR51" s="56">
        <v>40.1</v>
      </c>
      <c r="CS51" s="56">
        <v>42.1</v>
      </c>
      <c r="CT51" s="56"/>
      <c r="CU51" s="56"/>
      <c r="CV51" s="56"/>
      <c r="CW51" s="56"/>
      <c r="CX51" s="56">
        <v>0.7</v>
      </c>
      <c r="CY51" s="56">
        <v>0.9</v>
      </c>
      <c r="CZ51" s="56">
        <v>0.5</v>
      </c>
      <c r="DA51" s="56">
        <v>2.8</v>
      </c>
      <c r="DB51" s="56">
        <v>3</v>
      </c>
      <c r="DC51" s="56"/>
      <c r="DD51" s="56"/>
      <c r="DE51" s="56"/>
      <c r="DF51" s="56"/>
      <c r="DG51" s="56"/>
      <c r="DH51" s="56"/>
      <c r="DI51" s="56"/>
      <c r="DJ51" s="56"/>
      <c r="DK51" s="56"/>
      <c r="DL51" s="64">
        <f t="shared" si="7"/>
        <v>469.40000000000003</v>
      </c>
      <c r="DM51" s="64">
        <f t="shared" si="8"/>
        <v>517.6</v>
      </c>
      <c r="DN51" s="64">
        <f t="shared" si="9"/>
        <v>543.9999999999999</v>
      </c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3"/>
      <c r="GN51" s="73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3"/>
      <c r="HC51" s="73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</row>
    <row r="52" spans="1:238" s="42" customFormat="1" ht="15" customHeight="1" thickBot="1">
      <c r="A52" s="40">
        <v>4</v>
      </c>
      <c r="B52" s="41" t="s">
        <v>95</v>
      </c>
      <c r="C52" s="32" t="s">
        <v>80</v>
      </c>
      <c r="D52" s="52">
        <v>200</v>
      </c>
      <c r="E52" s="56">
        <v>95.6</v>
      </c>
      <c r="F52" s="56">
        <v>181.9</v>
      </c>
      <c r="G52" s="56">
        <v>191.3</v>
      </c>
      <c r="H52" s="56">
        <v>26.8</v>
      </c>
      <c r="I52" s="56">
        <v>62.2</v>
      </c>
      <c r="J52" s="56">
        <v>66.2</v>
      </c>
      <c r="K52" s="56">
        <v>10.2</v>
      </c>
      <c r="L52" s="56">
        <v>20.4</v>
      </c>
      <c r="M52" s="56">
        <v>21.5</v>
      </c>
      <c r="N52" s="56">
        <v>8</v>
      </c>
      <c r="O52" s="56">
        <v>23.7</v>
      </c>
      <c r="P52" s="56">
        <v>24.8</v>
      </c>
      <c r="Q52" s="56">
        <v>30</v>
      </c>
      <c r="R52" s="56">
        <v>61.8</v>
      </c>
      <c r="S52" s="56">
        <v>61.8</v>
      </c>
      <c r="T52" s="56">
        <v>5.9</v>
      </c>
      <c r="U52" s="56">
        <v>12</v>
      </c>
      <c r="V52" s="56">
        <v>12</v>
      </c>
      <c r="W52" s="56">
        <v>10</v>
      </c>
      <c r="X52" s="56">
        <v>10</v>
      </c>
      <c r="Y52" s="56">
        <v>10</v>
      </c>
      <c r="Z52" s="56">
        <v>24</v>
      </c>
      <c r="AA52" s="56">
        <v>24</v>
      </c>
      <c r="AB52" s="56">
        <v>24</v>
      </c>
      <c r="AC52" s="56"/>
      <c r="AD52" s="56"/>
      <c r="AE52" s="56"/>
      <c r="AF52" s="56"/>
      <c r="AG52" s="56"/>
      <c r="AH52" s="56"/>
      <c r="AI52" s="56">
        <v>5</v>
      </c>
      <c r="AJ52" s="56">
        <v>5</v>
      </c>
      <c r="AK52" s="56">
        <v>5</v>
      </c>
      <c r="AL52" s="56">
        <v>2.5</v>
      </c>
      <c r="AM52" s="56">
        <v>2.5</v>
      </c>
      <c r="AN52" s="56">
        <v>2.5</v>
      </c>
      <c r="AO52" s="56"/>
      <c r="AP52" s="56"/>
      <c r="AQ52" s="56"/>
      <c r="AR52" s="56"/>
      <c r="AS52" s="56"/>
      <c r="AT52" s="56"/>
      <c r="AU52" s="56">
        <v>5</v>
      </c>
      <c r="AV52" s="56">
        <v>23.2</v>
      </c>
      <c r="AW52" s="56">
        <v>23.2</v>
      </c>
      <c r="AX52" s="56"/>
      <c r="AY52" s="56"/>
      <c r="AZ52" s="56"/>
      <c r="BA52" s="56">
        <v>0.5</v>
      </c>
      <c r="BB52" s="56">
        <v>0.5</v>
      </c>
      <c r="BC52" s="56">
        <v>0.5</v>
      </c>
      <c r="BD52" s="56"/>
      <c r="BE52" s="56"/>
      <c r="BF52" s="56"/>
      <c r="BG52" s="56"/>
      <c r="BH52" s="56"/>
      <c r="BI52" s="56"/>
      <c r="BJ52" s="56">
        <v>2.5</v>
      </c>
      <c r="BK52" s="56">
        <v>2.5</v>
      </c>
      <c r="BL52" s="56">
        <v>2.5</v>
      </c>
      <c r="BM52" s="56"/>
      <c r="BN52" s="56"/>
      <c r="BO52" s="56"/>
      <c r="BP52" s="56">
        <v>1</v>
      </c>
      <c r="BQ52" s="56">
        <v>1</v>
      </c>
      <c r="BR52" s="56">
        <v>1</v>
      </c>
      <c r="BS52" s="56">
        <v>0.2</v>
      </c>
      <c r="BT52" s="56">
        <v>0.2</v>
      </c>
      <c r="BU52" s="56">
        <v>0.2</v>
      </c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>
        <v>18.8</v>
      </c>
      <c r="CR52" s="56">
        <v>37.4</v>
      </c>
      <c r="CS52" s="56">
        <v>39.3</v>
      </c>
      <c r="CT52" s="56">
        <v>0.5</v>
      </c>
      <c r="CU52" s="56">
        <v>0.5</v>
      </c>
      <c r="CV52" s="56">
        <v>0.5</v>
      </c>
      <c r="CW52" s="56">
        <v>2</v>
      </c>
      <c r="CX52" s="56">
        <v>2</v>
      </c>
      <c r="CY52" s="56">
        <v>2</v>
      </c>
      <c r="CZ52" s="56">
        <v>3</v>
      </c>
      <c r="DA52" s="56">
        <v>2.5</v>
      </c>
      <c r="DB52" s="56">
        <f>5.1+4.1</f>
        <v>9.2</v>
      </c>
      <c r="DC52" s="56"/>
      <c r="DD52" s="56"/>
      <c r="DE52" s="56"/>
      <c r="DF52" s="56"/>
      <c r="DG52" s="56"/>
      <c r="DH52" s="56"/>
      <c r="DI52" s="56"/>
      <c r="DJ52" s="56"/>
      <c r="DK52" s="56"/>
      <c r="DL52" s="64">
        <f t="shared" si="7"/>
        <v>251.5</v>
      </c>
      <c r="DM52" s="64">
        <f t="shared" si="8"/>
        <v>473.29999999999995</v>
      </c>
      <c r="DN52" s="64">
        <f t="shared" si="9"/>
        <v>497.5</v>
      </c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3"/>
      <c r="GN52" s="73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</row>
    <row r="53" spans="1:238" s="42" customFormat="1" ht="15.75" thickBot="1">
      <c r="A53" s="43">
        <v>5</v>
      </c>
      <c r="B53" s="44" t="s">
        <v>96</v>
      </c>
      <c r="C53" s="45" t="s">
        <v>81</v>
      </c>
      <c r="D53" s="52">
        <v>200</v>
      </c>
      <c r="E53" s="56">
        <v>150</v>
      </c>
      <c r="F53" s="56">
        <v>154.3</v>
      </c>
      <c r="G53" s="56">
        <v>162.2</v>
      </c>
      <c r="H53" s="56">
        <v>65.3</v>
      </c>
      <c r="I53" s="56">
        <v>69.1</v>
      </c>
      <c r="J53" s="56">
        <v>71.6</v>
      </c>
      <c r="K53" s="56">
        <v>17.8</v>
      </c>
      <c r="L53" s="56">
        <v>18.4</v>
      </c>
      <c r="M53" s="56">
        <v>19.3</v>
      </c>
      <c r="N53" s="56">
        <v>12.2</v>
      </c>
      <c r="O53" s="56">
        <v>12.8</v>
      </c>
      <c r="P53" s="56">
        <v>13.5</v>
      </c>
      <c r="Q53" s="56">
        <v>52.3</v>
      </c>
      <c r="R53" s="56">
        <v>54.3</v>
      </c>
      <c r="S53" s="56">
        <v>56.9</v>
      </c>
      <c r="T53" s="56">
        <v>10.3</v>
      </c>
      <c r="U53" s="56">
        <v>10.6</v>
      </c>
      <c r="V53" s="56">
        <v>11.1</v>
      </c>
      <c r="W53" s="56">
        <v>8</v>
      </c>
      <c r="X53" s="56">
        <v>6</v>
      </c>
      <c r="Y53" s="56">
        <v>6</v>
      </c>
      <c r="Z53" s="56">
        <v>6</v>
      </c>
      <c r="AA53" s="56">
        <v>6</v>
      </c>
      <c r="AB53" s="56">
        <v>6</v>
      </c>
      <c r="AC53" s="56"/>
      <c r="AD53" s="56"/>
      <c r="AE53" s="56"/>
      <c r="AF53" s="56">
        <v>3.7</v>
      </c>
      <c r="AG53" s="56"/>
      <c r="AH53" s="56"/>
      <c r="AI53" s="56">
        <v>10</v>
      </c>
      <c r="AJ53" s="56"/>
      <c r="AK53" s="56"/>
      <c r="AL53" s="56">
        <v>2</v>
      </c>
      <c r="AM53" s="56">
        <v>2</v>
      </c>
      <c r="AN53" s="56">
        <v>2</v>
      </c>
      <c r="AO53" s="56"/>
      <c r="AP53" s="56"/>
      <c r="AQ53" s="56"/>
      <c r="AR53" s="56"/>
      <c r="AS53" s="56"/>
      <c r="AT53" s="56"/>
      <c r="AU53" s="56">
        <v>15</v>
      </c>
      <c r="AV53" s="56"/>
      <c r="AW53" s="56"/>
      <c r="AX53" s="56">
        <v>3</v>
      </c>
      <c r="AY53" s="56"/>
      <c r="AZ53" s="56"/>
      <c r="BA53" s="56">
        <v>2</v>
      </c>
      <c r="BB53" s="56"/>
      <c r="BC53" s="56"/>
      <c r="BD53" s="56"/>
      <c r="BE53" s="56"/>
      <c r="BF53" s="56"/>
      <c r="BG53" s="56"/>
      <c r="BH53" s="56"/>
      <c r="BI53" s="56"/>
      <c r="BJ53" s="56">
        <v>4</v>
      </c>
      <c r="BK53" s="56"/>
      <c r="BL53" s="56"/>
      <c r="BM53" s="56">
        <v>2</v>
      </c>
      <c r="BN53" s="56"/>
      <c r="BO53" s="56"/>
      <c r="BP53" s="56">
        <v>1</v>
      </c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>
        <v>10</v>
      </c>
      <c r="CF53" s="56"/>
      <c r="CG53" s="56"/>
      <c r="CH53" s="56">
        <v>10</v>
      </c>
      <c r="CI53" s="56"/>
      <c r="CJ53" s="56"/>
      <c r="CK53" s="56">
        <v>30</v>
      </c>
      <c r="CL53" s="56">
        <v>17.4</v>
      </c>
      <c r="CM53" s="56">
        <v>20.4</v>
      </c>
      <c r="CN53" s="56"/>
      <c r="CO53" s="56"/>
      <c r="CP53" s="56"/>
      <c r="CQ53" s="56">
        <v>38.8</v>
      </c>
      <c r="CR53" s="56">
        <v>30.8</v>
      </c>
      <c r="CS53" s="56">
        <v>32.3</v>
      </c>
      <c r="CT53" s="56"/>
      <c r="CU53" s="56"/>
      <c r="CV53" s="56"/>
      <c r="CW53" s="56">
        <v>10</v>
      </c>
      <c r="CX53" s="56"/>
      <c r="CY53" s="56"/>
      <c r="CZ53" s="56">
        <v>6</v>
      </c>
      <c r="DA53" s="56">
        <v>2</v>
      </c>
      <c r="DB53" s="56">
        <v>2</v>
      </c>
      <c r="DC53" s="56"/>
      <c r="DD53" s="56"/>
      <c r="DE53" s="56"/>
      <c r="DF53" s="56"/>
      <c r="DG53" s="56"/>
      <c r="DH53" s="56"/>
      <c r="DI53" s="56"/>
      <c r="DJ53" s="56"/>
      <c r="DK53" s="56"/>
      <c r="DL53" s="64">
        <f t="shared" si="7"/>
        <v>469.40000000000003</v>
      </c>
      <c r="DM53" s="64">
        <f t="shared" si="8"/>
        <v>383.70000000000005</v>
      </c>
      <c r="DN53" s="64">
        <f t="shared" si="9"/>
        <v>403.3</v>
      </c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</row>
    <row r="54" spans="1:118" ht="16.5" thickBot="1">
      <c r="A54" s="47">
        <v>5</v>
      </c>
      <c r="B54" s="47" t="s">
        <v>92</v>
      </c>
      <c r="C54" s="47"/>
      <c r="D54" s="53">
        <v>200</v>
      </c>
      <c r="E54" s="57">
        <f>SUM(E49:E53)</f>
        <v>1443.6999999999998</v>
      </c>
      <c r="F54" s="57">
        <f aca="true" t="shared" si="12" ref="F54:BQ54">SUM(F49:F53)</f>
        <v>1617.5</v>
      </c>
      <c r="G54" s="57">
        <f t="shared" si="12"/>
        <v>1701.8999999999999</v>
      </c>
      <c r="H54" s="57">
        <f t="shared" si="12"/>
        <v>594.5</v>
      </c>
      <c r="I54" s="57">
        <f t="shared" si="12"/>
        <v>732.6000000000001</v>
      </c>
      <c r="J54" s="57">
        <f t="shared" si="12"/>
        <v>773.7</v>
      </c>
      <c r="K54" s="57">
        <f t="shared" si="12"/>
        <v>169.60000000000002</v>
      </c>
      <c r="L54" s="57">
        <f t="shared" si="12"/>
        <v>197.00000000000003</v>
      </c>
      <c r="M54" s="57">
        <f t="shared" si="12"/>
        <v>207.30000000000004</v>
      </c>
      <c r="N54" s="57">
        <f t="shared" si="12"/>
        <v>138.39999999999998</v>
      </c>
      <c r="O54" s="57">
        <f t="shared" si="12"/>
        <v>171.2</v>
      </c>
      <c r="P54" s="57">
        <f t="shared" si="12"/>
        <v>180.8</v>
      </c>
      <c r="Q54" s="57">
        <f t="shared" si="12"/>
        <v>501.2</v>
      </c>
      <c r="R54" s="57">
        <f t="shared" si="12"/>
        <v>581.8</v>
      </c>
      <c r="S54" s="57">
        <f t="shared" si="12"/>
        <v>609.5999999999999</v>
      </c>
      <c r="T54" s="57">
        <f t="shared" si="12"/>
        <v>98.2</v>
      </c>
      <c r="U54" s="57">
        <f t="shared" si="12"/>
        <v>113.39999999999999</v>
      </c>
      <c r="V54" s="57">
        <f t="shared" si="12"/>
        <v>118.89999999999999</v>
      </c>
      <c r="W54" s="57">
        <f t="shared" si="12"/>
        <v>126.1</v>
      </c>
      <c r="X54" s="57">
        <f t="shared" si="12"/>
        <v>140.3</v>
      </c>
      <c r="Y54" s="57">
        <f t="shared" si="12"/>
        <v>140.5</v>
      </c>
      <c r="Z54" s="57">
        <f t="shared" si="12"/>
        <v>36.4</v>
      </c>
      <c r="AA54" s="57">
        <f t="shared" si="12"/>
        <v>50</v>
      </c>
      <c r="AB54" s="57">
        <f t="shared" si="12"/>
        <v>50</v>
      </c>
      <c r="AC54" s="57">
        <f t="shared" si="12"/>
        <v>16.5</v>
      </c>
      <c r="AD54" s="57">
        <f t="shared" si="12"/>
        <v>39.6</v>
      </c>
      <c r="AE54" s="57">
        <f t="shared" si="12"/>
        <v>42.9</v>
      </c>
      <c r="AF54" s="57">
        <f t="shared" si="12"/>
        <v>16.7</v>
      </c>
      <c r="AG54" s="57">
        <f t="shared" si="12"/>
        <v>9</v>
      </c>
      <c r="AH54" s="57">
        <f t="shared" si="12"/>
        <v>16</v>
      </c>
      <c r="AI54" s="57">
        <f t="shared" si="12"/>
        <v>52</v>
      </c>
      <c r="AJ54" s="57">
        <f t="shared" si="12"/>
        <v>35</v>
      </c>
      <c r="AK54" s="57">
        <f t="shared" si="12"/>
        <v>38</v>
      </c>
      <c r="AL54" s="57">
        <f t="shared" si="12"/>
        <v>16.2</v>
      </c>
      <c r="AM54" s="57">
        <f t="shared" si="12"/>
        <v>18</v>
      </c>
      <c r="AN54" s="57">
        <f t="shared" si="12"/>
        <v>19</v>
      </c>
      <c r="AO54" s="57">
        <f t="shared" si="12"/>
        <v>0</v>
      </c>
      <c r="AP54" s="57">
        <f t="shared" si="12"/>
        <v>0</v>
      </c>
      <c r="AQ54" s="57">
        <f t="shared" si="12"/>
        <v>0</v>
      </c>
      <c r="AR54" s="57">
        <f t="shared" si="12"/>
        <v>15</v>
      </c>
      <c r="AS54" s="57">
        <f t="shared" si="12"/>
        <v>16</v>
      </c>
      <c r="AT54" s="57">
        <f t="shared" si="12"/>
        <v>19</v>
      </c>
      <c r="AU54" s="57">
        <f t="shared" si="12"/>
        <v>45</v>
      </c>
      <c r="AV54" s="57">
        <f t="shared" si="12"/>
        <v>82.6</v>
      </c>
      <c r="AW54" s="57">
        <f t="shared" si="12"/>
        <v>89.60000000000001</v>
      </c>
      <c r="AX54" s="57">
        <f t="shared" si="12"/>
        <v>21.5</v>
      </c>
      <c r="AY54" s="57">
        <f t="shared" si="12"/>
        <v>14.5</v>
      </c>
      <c r="AZ54" s="57">
        <f t="shared" si="12"/>
        <v>8</v>
      </c>
      <c r="BA54" s="57">
        <f t="shared" si="12"/>
        <v>14.5</v>
      </c>
      <c r="BB54" s="57">
        <f t="shared" si="12"/>
        <v>17</v>
      </c>
      <c r="BC54" s="57">
        <f t="shared" si="12"/>
        <v>17</v>
      </c>
      <c r="BD54" s="57">
        <f t="shared" si="12"/>
        <v>0</v>
      </c>
      <c r="BE54" s="57">
        <f t="shared" si="12"/>
        <v>0</v>
      </c>
      <c r="BF54" s="57">
        <f t="shared" si="12"/>
        <v>0</v>
      </c>
      <c r="BG54" s="57">
        <f t="shared" si="12"/>
        <v>0</v>
      </c>
      <c r="BH54" s="57">
        <f t="shared" si="12"/>
        <v>0</v>
      </c>
      <c r="BI54" s="57">
        <f t="shared" si="12"/>
        <v>0</v>
      </c>
      <c r="BJ54" s="57">
        <f t="shared" si="12"/>
        <v>17</v>
      </c>
      <c r="BK54" s="57">
        <f t="shared" si="12"/>
        <v>10.5</v>
      </c>
      <c r="BL54" s="57">
        <f t="shared" si="12"/>
        <v>10.5</v>
      </c>
      <c r="BM54" s="57">
        <f t="shared" si="12"/>
        <v>2</v>
      </c>
      <c r="BN54" s="57">
        <f t="shared" si="12"/>
        <v>0</v>
      </c>
      <c r="BO54" s="57">
        <f t="shared" si="12"/>
        <v>0</v>
      </c>
      <c r="BP54" s="57">
        <f t="shared" si="12"/>
        <v>17</v>
      </c>
      <c r="BQ54" s="57">
        <f t="shared" si="12"/>
        <v>34</v>
      </c>
      <c r="BR54" s="57">
        <f aca="true" t="shared" si="13" ref="BR54:DN54">SUM(BR49:BR53)</f>
        <v>38.5</v>
      </c>
      <c r="BS54" s="57">
        <f t="shared" si="13"/>
        <v>19</v>
      </c>
      <c r="BT54" s="57">
        <f t="shared" si="13"/>
        <v>12.7</v>
      </c>
      <c r="BU54" s="57">
        <f t="shared" si="13"/>
        <v>12.7</v>
      </c>
      <c r="BV54" s="57">
        <f t="shared" si="13"/>
        <v>0</v>
      </c>
      <c r="BW54" s="57">
        <f t="shared" si="13"/>
        <v>0</v>
      </c>
      <c r="BX54" s="57">
        <f t="shared" si="13"/>
        <v>0</v>
      </c>
      <c r="BY54" s="57">
        <f t="shared" si="13"/>
        <v>100</v>
      </c>
      <c r="BZ54" s="57">
        <f t="shared" si="13"/>
        <v>200</v>
      </c>
      <c r="CA54" s="57">
        <f t="shared" si="13"/>
        <v>220</v>
      </c>
      <c r="CB54" s="57">
        <f t="shared" si="13"/>
        <v>52</v>
      </c>
      <c r="CC54" s="57">
        <f t="shared" si="13"/>
        <v>52.8</v>
      </c>
      <c r="CD54" s="57">
        <f t="shared" si="13"/>
        <v>44.7</v>
      </c>
      <c r="CE54" s="57">
        <f t="shared" si="13"/>
        <v>133</v>
      </c>
      <c r="CF54" s="57">
        <f t="shared" si="13"/>
        <v>30</v>
      </c>
      <c r="CG54" s="57">
        <f t="shared" si="13"/>
        <v>25</v>
      </c>
      <c r="CH54" s="57">
        <f t="shared" si="13"/>
        <v>12</v>
      </c>
      <c r="CI54" s="57">
        <f t="shared" si="13"/>
        <v>3</v>
      </c>
      <c r="CJ54" s="57">
        <f t="shared" si="13"/>
        <v>3</v>
      </c>
      <c r="CK54" s="57">
        <f t="shared" si="13"/>
        <v>305</v>
      </c>
      <c r="CL54" s="57">
        <f t="shared" si="13"/>
        <v>335.4</v>
      </c>
      <c r="CM54" s="57">
        <f t="shared" si="13"/>
        <v>350.4</v>
      </c>
      <c r="CN54" s="57">
        <f t="shared" si="13"/>
        <v>0</v>
      </c>
      <c r="CO54" s="57">
        <f t="shared" si="13"/>
        <v>0</v>
      </c>
      <c r="CP54" s="57">
        <f t="shared" si="13"/>
        <v>0</v>
      </c>
      <c r="CQ54" s="57">
        <f t="shared" si="13"/>
        <v>499.40000000000003</v>
      </c>
      <c r="CR54" s="57">
        <f t="shared" si="13"/>
        <v>556.5</v>
      </c>
      <c r="CS54" s="57">
        <f t="shared" si="13"/>
        <v>584.1999999999999</v>
      </c>
      <c r="CT54" s="57">
        <f t="shared" si="13"/>
        <v>6.5</v>
      </c>
      <c r="CU54" s="57">
        <f t="shared" si="13"/>
        <v>6.5</v>
      </c>
      <c r="CV54" s="57">
        <f t="shared" si="13"/>
        <v>6.5</v>
      </c>
      <c r="CW54" s="57">
        <f t="shared" si="13"/>
        <v>33</v>
      </c>
      <c r="CX54" s="57">
        <f t="shared" si="13"/>
        <v>27.7</v>
      </c>
      <c r="CY54" s="57">
        <f t="shared" si="13"/>
        <v>29.099999999999998</v>
      </c>
      <c r="CZ54" s="57">
        <f t="shared" si="13"/>
        <v>44.1</v>
      </c>
      <c r="DA54" s="57">
        <f t="shared" si="13"/>
        <v>50.699999999999996</v>
      </c>
      <c r="DB54" s="57">
        <f t="shared" si="13"/>
        <v>61.599999999999994</v>
      </c>
      <c r="DC54" s="57">
        <f t="shared" si="13"/>
        <v>30</v>
      </c>
      <c r="DD54" s="57">
        <f t="shared" si="13"/>
        <v>0</v>
      </c>
      <c r="DE54" s="57">
        <f t="shared" si="13"/>
        <v>0</v>
      </c>
      <c r="DF54" s="57">
        <f t="shared" si="13"/>
        <v>8</v>
      </c>
      <c r="DG54" s="57">
        <f t="shared" si="13"/>
        <v>5</v>
      </c>
      <c r="DH54" s="57">
        <f t="shared" si="13"/>
        <v>5</v>
      </c>
      <c r="DI54" s="57">
        <f t="shared" si="13"/>
        <v>0</v>
      </c>
      <c r="DJ54" s="57">
        <f t="shared" si="13"/>
        <v>0</v>
      </c>
      <c r="DK54" s="57">
        <f t="shared" si="13"/>
        <v>0</v>
      </c>
      <c r="DL54" s="57">
        <f t="shared" si="13"/>
        <v>4583.5</v>
      </c>
      <c r="DM54" s="57">
        <f t="shared" si="13"/>
        <v>5160.3</v>
      </c>
      <c r="DN54" s="57">
        <f t="shared" si="13"/>
        <v>5423.4</v>
      </c>
    </row>
    <row r="55" spans="1:118" ht="15.75" customHeight="1" thickBot="1">
      <c r="A55" s="6">
        <v>1</v>
      </c>
      <c r="B55" s="48" t="s">
        <v>101</v>
      </c>
      <c r="C55" s="49" t="s">
        <v>40</v>
      </c>
      <c r="D55" s="52">
        <v>199</v>
      </c>
      <c r="E55" s="46">
        <v>376.9</v>
      </c>
      <c r="F55" s="46">
        <v>398.3</v>
      </c>
      <c r="G55" s="46">
        <v>419</v>
      </c>
      <c r="H55" s="46">
        <v>148</v>
      </c>
      <c r="I55" s="46">
        <v>175.7</v>
      </c>
      <c r="J55" s="46">
        <v>186.4</v>
      </c>
      <c r="K55" s="46">
        <v>38</v>
      </c>
      <c r="L55" s="46">
        <v>42</v>
      </c>
      <c r="M55" s="46">
        <v>44.6</v>
      </c>
      <c r="N55" s="46"/>
      <c r="O55" s="46">
        <v>3</v>
      </c>
      <c r="P55" s="46">
        <v>3</v>
      </c>
      <c r="Q55" s="46">
        <v>120.7</v>
      </c>
      <c r="R55" s="46">
        <v>132.2</v>
      </c>
      <c r="S55" s="46">
        <v>139.3</v>
      </c>
      <c r="T55" s="46">
        <v>23.6</v>
      </c>
      <c r="U55" s="46">
        <v>25.8</v>
      </c>
      <c r="V55" s="46">
        <v>27.3</v>
      </c>
      <c r="W55" s="46">
        <v>70</v>
      </c>
      <c r="X55" s="46">
        <v>70</v>
      </c>
      <c r="Y55" s="46">
        <v>70</v>
      </c>
      <c r="Z55" s="46"/>
      <c r="AA55" s="46"/>
      <c r="AB55" s="46"/>
      <c r="AC55" s="46"/>
      <c r="AD55" s="46"/>
      <c r="AE55" s="46"/>
      <c r="AF55" s="46"/>
      <c r="AG55" s="46"/>
      <c r="AH55" s="46"/>
      <c r="AI55" s="46">
        <v>5.6</v>
      </c>
      <c r="AJ55" s="46">
        <v>3.6</v>
      </c>
      <c r="AK55" s="46">
        <v>0.4</v>
      </c>
      <c r="AL55" s="46"/>
      <c r="AM55" s="46"/>
      <c r="AN55" s="46"/>
      <c r="AO55" s="46"/>
      <c r="AP55" s="46"/>
      <c r="AQ55" s="46"/>
      <c r="AR55" s="46">
        <v>7</v>
      </c>
      <c r="AS55" s="46">
        <v>34.2</v>
      </c>
      <c r="AT55" s="46">
        <v>34.2</v>
      </c>
      <c r="AU55" s="46">
        <v>3.6</v>
      </c>
      <c r="AV55" s="46">
        <v>1.6</v>
      </c>
      <c r="AW55" s="46">
        <v>1.6</v>
      </c>
      <c r="AX55" s="46">
        <v>6</v>
      </c>
      <c r="AY55" s="46">
        <v>2.4</v>
      </c>
      <c r="AZ55" s="46">
        <v>15.9</v>
      </c>
      <c r="BA55" s="46">
        <v>2</v>
      </c>
      <c r="BB55" s="46">
        <v>2</v>
      </c>
      <c r="BC55" s="46">
        <v>2</v>
      </c>
      <c r="BD55" s="46"/>
      <c r="BE55" s="46"/>
      <c r="BF55" s="46"/>
      <c r="BG55" s="46"/>
      <c r="BH55" s="46"/>
      <c r="BI55" s="46"/>
      <c r="BJ55" s="46"/>
      <c r="BK55" s="46"/>
      <c r="BL55" s="46"/>
      <c r="BM55" s="46">
        <v>1</v>
      </c>
      <c r="BN55" s="46">
        <v>3</v>
      </c>
      <c r="BO55" s="46">
        <v>3</v>
      </c>
      <c r="BP55" s="46"/>
      <c r="BQ55" s="46"/>
      <c r="BR55" s="46"/>
      <c r="BS55" s="46">
        <v>3</v>
      </c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>
        <v>10</v>
      </c>
      <c r="CI55" s="46">
        <v>10</v>
      </c>
      <c r="CJ55" s="46">
        <v>10</v>
      </c>
      <c r="CK55" s="46">
        <v>100</v>
      </c>
      <c r="CL55" s="46">
        <v>100</v>
      </c>
      <c r="CM55" s="46">
        <v>100</v>
      </c>
      <c r="CN55" s="46"/>
      <c r="CO55" s="46"/>
      <c r="CP55" s="46"/>
      <c r="CQ55" s="46">
        <f>180-34</f>
        <v>146</v>
      </c>
      <c r="CR55" s="46">
        <f>180-34.2</f>
        <v>145.8</v>
      </c>
      <c r="CS55" s="46">
        <f>180-34.2</f>
        <v>145.8</v>
      </c>
      <c r="CT55" s="46">
        <v>1.5</v>
      </c>
      <c r="CU55" s="46">
        <v>0.7</v>
      </c>
      <c r="CV55" s="46">
        <v>0.7</v>
      </c>
      <c r="CW55" s="46"/>
      <c r="CX55" s="46"/>
      <c r="CY55" s="46"/>
      <c r="CZ55" s="46">
        <v>25</v>
      </c>
      <c r="DA55" s="46">
        <v>4</v>
      </c>
      <c r="DB55" s="46">
        <v>7.2</v>
      </c>
      <c r="DC55" s="46"/>
      <c r="DD55" s="46"/>
      <c r="DE55" s="46"/>
      <c r="DF55" s="46"/>
      <c r="DG55" s="46"/>
      <c r="DH55" s="46"/>
      <c r="DI55" s="46"/>
      <c r="DJ55" s="46"/>
      <c r="DK55" s="46"/>
      <c r="DL55" s="64">
        <f aca="true" t="shared" si="14" ref="DL55:DL62">E55+H55+K55+N55+Q55+T55+W55+Z55+AC55+AF55+AI55+AL55+AO55+AR55+AU55+AX55+BA55+BD55+BG55+BJ55+BM55+BP55+BS55+BV55+BY55+CB55+CE55+CH55+CK55+CN55+CQ55+CT55+CW55+CZ55+DC55+DF55+DI55</f>
        <v>1087.9</v>
      </c>
      <c r="DM55" s="64">
        <f aca="true" t="shared" si="15" ref="DM55:DM62">F55+I55+L55+O55+R55+U55+X55+AA55+AD55+AG55+AJ55+AM55+AP55+AS55+AV55+AY55+BB55+BE55+BH55+BK55+BN55+BQ55+BT55+BW55+BZ55+CC55+CF55+CI55+CL55+CO55+CR55+CU55+CX55+DA55+DD55+DG55+DJ55</f>
        <v>1154.3000000000002</v>
      </c>
      <c r="DN55" s="64">
        <f aca="true" t="shared" si="16" ref="DN55:DN62">G55+J55+M55+P55+S55+V55+Y55+AB55+AE55+AH55+AK55+AN55+AQ55+AT55+AW55+AZ55+BC55+BF55+BI55+BL55+BO55+BR55+BU55+BX55+CA55+CD55+CG55+CJ55+CM55+CP55+CS55+CV55+CY55+DB55+DE55+DH55+DK55</f>
        <v>1210.3999999999999</v>
      </c>
    </row>
    <row r="56" spans="1:118" ht="15.75" thickBot="1">
      <c r="A56" s="6">
        <v>2</v>
      </c>
      <c r="B56" s="48" t="s">
        <v>105</v>
      </c>
      <c r="C56" s="49" t="s">
        <v>47</v>
      </c>
      <c r="D56" s="52">
        <v>199</v>
      </c>
      <c r="E56" s="46">
        <v>210</v>
      </c>
      <c r="F56" s="46">
        <v>238.2</v>
      </c>
      <c r="G56" s="46">
        <v>255.4</v>
      </c>
      <c r="H56" s="46">
        <v>42.8</v>
      </c>
      <c r="I56" s="46">
        <v>42.8</v>
      </c>
      <c r="J56" s="46">
        <v>42.8</v>
      </c>
      <c r="K56" s="46">
        <v>17.6</v>
      </c>
      <c r="L56" s="46">
        <v>17.7</v>
      </c>
      <c r="M56" s="46">
        <v>17.7</v>
      </c>
      <c r="N56" s="46">
        <v>15.2</v>
      </c>
      <c r="O56" s="46">
        <v>15.2</v>
      </c>
      <c r="P56" s="46">
        <v>15.2</v>
      </c>
      <c r="Q56" s="46">
        <v>61.2</v>
      </c>
      <c r="R56" s="46">
        <v>67.3</v>
      </c>
      <c r="S56" s="46">
        <v>71.1</v>
      </c>
      <c r="T56" s="46">
        <v>12</v>
      </c>
      <c r="U56" s="46">
        <v>13.1</v>
      </c>
      <c r="V56" s="46">
        <v>13.9</v>
      </c>
      <c r="W56" s="46">
        <v>14</v>
      </c>
      <c r="X56" s="46">
        <v>15</v>
      </c>
      <c r="Y56" s="46">
        <v>15</v>
      </c>
      <c r="Z56" s="46">
        <v>4.8</v>
      </c>
      <c r="AA56" s="46">
        <v>5</v>
      </c>
      <c r="AB56" s="46">
        <v>5</v>
      </c>
      <c r="AC56" s="46"/>
      <c r="AD56" s="46"/>
      <c r="AE56" s="46"/>
      <c r="AF56" s="46"/>
      <c r="AG56" s="46"/>
      <c r="AH56" s="46"/>
      <c r="AI56" s="46"/>
      <c r="AJ56" s="46"/>
      <c r="AK56" s="46"/>
      <c r="AL56" s="46">
        <v>2</v>
      </c>
      <c r="AM56" s="46">
        <v>2.4</v>
      </c>
      <c r="AN56" s="46">
        <v>2.4</v>
      </c>
      <c r="AO56" s="46"/>
      <c r="AP56" s="46"/>
      <c r="AQ56" s="46"/>
      <c r="AR56" s="46">
        <v>1</v>
      </c>
      <c r="AS56" s="46"/>
      <c r="AT56" s="46"/>
      <c r="AU56" s="46">
        <v>4.5</v>
      </c>
      <c r="AV56" s="46">
        <v>5</v>
      </c>
      <c r="AW56" s="46">
        <v>10</v>
      </c>
      <c r="AX56" s="46">
        <v>0.5</v>
      </c>
      <c r="AY56" s="46"/>
      <c r="AZ56" s="46"/>
      <c r="BA56" s="46">
        <v>2</v>
      </c>
      <c r="BB56" s="46">
        <v>2</v>
      </c>
      <c r="BC56" s="46">
        <v>2</v>
      </c>
      <c r="BD56" s="46"/>
      <c r="BE56" s="46"/>
      <c r="BF56" s="46"/>
      <c r="BG56" s="46"/>
      <c r="BH56" s="46"/>
      <c r="BI56" s="46"/>
      <c r="BJ56" s="46">
        <v>1.5</v>
      </c>
      <c r="BK56" s="46">
        <v>2</v>
      </c>
      <c r="BL56" s="46">
        <v>2</v>
      </c>
      <c r="BM56" s="46">
        <v>2</v>
      </c>
      <c r="BN56" s="46">
        <v>2.4</v>
      </c>
      <c r="BO56" s="46">
        <v>2.4</v>
      </c>
      <c r="BP56" s="46">
        <v>3</v>
      </c>
      <c r="BQ56" s="46">
        <v>4.6</v>
      </c>
      <c r="BR56" s="46">
        <v>4.6</v>
      </c>
      <c r="BS56" s="46">
        <v>0.8</v>
      </c>
      <c r="BT56" s="46">
        <v>1.5</v>
      </c>
      <c r="BU56" s="46">
        <v>1.5</v>
      </c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>
        <v>7.2</v>
      </c>
      <c r="CI56" s="46">
        <v>6.5</v>
      </c>
      <c r="CJ56" s="46">
        <v>9.5</v>
      </c>
      <c r="CK56" s="46">
        <v>84.5</v>
      </c>
      <c r="CL56" s="46">
        <v>84.5</v>
      </c>
      <c r="CM56" s="46">
        <v>84.5</v>
      </c>
      <c r="CN56" s="46"/>
      <c r="CO56" s="46"/>
      <c r="CP56" s="46"/>
      <c r="CQ56" s="46">
        <v>84.7</v>
      </c>
      <c r="CR56" s="46">
        <v>85</v>
      </c>
      <c r="CS56" s="46">
        <v>85</v>
      </c>
      <c r="CT56" s="46">
        <v>0.5</v>
      </c>
      <c r="CU56" s="46">
        <v>0.5</v>
      </c>
      <c r="CV56" s="46">
        <v>0.5</v>
      </c>
      <c r="CW56" s="46"/>
      <c r="CX56" s="46"/>
      <c r="CY56" s="46"/>
      <c r="CZ56" s="46">
        <v>7</v>
      </c>
      <c r="DA56" s="46">
        <v>3.1</v>
      </c>
      <c r="DB56" s="46">
        <v>3.1</v>
      </c>
      <c r="DC56" s="46">
        <v>5</v>
      </c>
      <c r="DD56" s="46">
        <v>5</v>
      </c>
      <c r="DE56" s="46">
        <v>5</v>
      </c>
      <c r="DF56" s="46"/>
      <c r="DG56" s="46"/>
      <c r="DH56" s="46"/>
      <c r="DI56" s="46"/>
      <c r="DJ56" s="46"/>
      <c r="DK56" s="46"/>
      <c r="DL56" s="64">
        <f t="shared" si="14"/>
        <v>583.8000000000001</v>
      </c>
      <c r="DM56" s="64">
        <f t="shared" si="15"/>
        <v>618.8000000000001</v>
      </c>
      <c r="DN56" s="64">
        <f t="shared" si="16"/>
        <v>648.5999999999999</v>
      </c>
    </row>
    <row r="57" spans="1:118" ht="15.75" thickBot="1">
      <c r="A57" s="6">
        <v>3</v>
      </c>
      <c r="B57" s="29" t="s">
        <v>103</v>
      </c>
      <c r="C57" s="49" t="s">
        <v>67</v>
      </c>
      <c r="D57" s="52">
        <v>199</v>
      </c>
      <c r="E57" s="46">
        <v>183</v>
      </c>
      <c r="F57" s="46">
        <v>184.7</v>
      </c>
      <c r="G57" s="46">
        <v>194.2</v>
      </c>
      <c r="H57" s="46">
        <v>62</v>
      </c>
      <c r="I57" s="46">
        <v>80.1</v>
      </c>
      <c r="J57" s="46">
        <v>85.7</v>
      </c>
      <c r="K57" s="46">
        <v>17.2</v>
      </c>
      <c r="L57" s="46">
        <v>20.4</v>
      </c>
      <c r="M57" s="46">
        <v>21.5</v>
      </c>
      <c r="N57" s="46">
        <v>13.5</v>
      </c>
      <c r="O57" s="46">
        <v>14</v>
      </c>
      <c r="P57" s="46">
        <v>14</v>
      </c>
      <c r="Q57" s="46">
        <v>59.4</v>
      </c>
      <c r="R57" s="46">
        <v>64.1</v>
      </c>
      <c r="S57" s="46">
        <v>67.6</v>
      </c>
      <c r="T57" s="46">
        <v>11.6</v>
      </c>
      <c r="U57" s="46">
        <v>12.6</v>
      </c>
      <c r="V57" s="46">
        <v>13.2</v>
      </c>
      <c r="W57" s="46">
        <v>9</v>
      </c>
      <c r="X57" s="46">
        <v>8</v>
      </c>
      <c r="Y57" s="46">
        <v>8</v>
      </c>
      <c r="Z57" s="46">
        <v>5</v>
      </c>
      <c r="AA57" s="46">
        <v>5</v>
      </c>
      <c r="AB57" s="46">
        <v>5</v>
      </c>
      <c r="AC57" s="46">
        <v>1</v>
      </c>
      <c r="AD57" s="46">
        <v>1</v>
      </c>
      <c r="AE57" s="46">
        <v>1</v>
      </c>
      <c r="AF57" s="46"/>
      <c r="AG57" s="46"/>
      <c r="AH57" s="46"/>
      <c r="AI57" s="46">
        <v>3</v>
      </c>
      <c r="AJ57" s="46">
        <v>2</v>
      </c>
      <c r="AK57" s="46">
        <v>2</v>
      </c>
      <c r="AL57" s="46">
        <v>3.4</v>
      </c>
      <c r="AM57" s="46">
        <v>2.5</v>
      </c>
      <c r="AN57" s="46">
        <v>2.5</v>
      </c>
      <c r="AO57" s="46"/>
      <c r="AP57" s="46"/>
      <c r="AQ57" s="46"/>
      <c r="AR57" s="46">
        <v>2</v>
      </c>
      <c r="AS57" s="46">
        <v>2</v>
      </c>
      <c r="AT57" s="46">
        <v>2</v>
      </c>
      <c r="AU57" s="46">
        <v>3</v>
      </c>
      <c r="AV57" s="46">
        <v>3</v>
      </c>
      <c r="AW57" s="46">
        <v>3</v>
      </c>
      <c r="AX57" s="46"/>
      <c r="AY57" s="46"/>
      <c r="AZ57" s="46"/>
      <c r="BA57" s="46">
        <v>2</v>
      </c>
      <c r="BB57" s="46">
        <v>2</v>
      </c>
      <c r="BC57" s="46">
        <v>2</v>
      </c>
      <c r="BD57" s="46"/>
      <c r="BE57" s="46"/>
      <c r="BF57" s="46"/>
      <c r="BG57" s="46"/>
      <c r="BH57" s="46"/>
      <c r="BI57" s="46"/>
      <c r="BJ57" s="46">
        <v>1</v>
      </c>
      <c r="BK57" s="46">
        <v>1</v>
      </c>
      <c r="BL57" s="46">
        <v>1</v>
      </c>
      <c r="BM57" s="46"/>
      <c r="BN57" s="46"/>
      <c r="BO57" s="46"/>
      <c r="BP57" s="46">
        <v>1</v>
      </c>
      <c r="BQ57" s="46">
        <v>1</v>
      </c>
      <c r="BR57" s="46">
        <v>1</v>
      </c>
      <c r="BS57" s="46">
        <v>2</v>
      </c>
      <c r="BT57" s="46">
        <v>2</v>
      </c>
      <c r="BU57" s="46">
        <v>2</v>
      </c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>
        <v>20.5</v>
      </c>
      <c r="CL57" s="46">
        <v>23.6</v>
      </c>
      <c r="CM57" s="46">
        <v>28</v>
      </c>
      <c r="CN57" s="46"/>
      <c r="CO57" s="46"/>
      <c r="CP57" s="46"/>
      <c r="CQ57" s="46">
        <f>63.6+15</f>
        <v>78.6</v>
      </c>
      <c r="CR57" s="46">
        <f>63.6+15</f>
        <v>78.6</v>
      </c>
      <c r="CS57" s="46">
        <f>63.6+15</f>
        <v>78.6</v>
      </c>
      <c r="CT57" s="46">
        <v>1</v>
      </c>
      <c r="CU57" s="46">
        <v>1</v>
      </c>
      <c r="CV57" s="46">
        <v>1</v>
      </c>
      <c r="CW57" s="46"/>
      <c r="CX57" s="46"/>
      <c r="CY57" s="46"/>
      <c r="CZ57" s="46">
        <v>1.5</v>
      </c>
      <c r="DA57" s="46">
        <v>2</v>
      </c>
      <c r="DB57" s="46">
        <v>2</v>
      </c>
      <c r="DC57" s="46"/>
      <c r="DD57" s="46"/>
      <c r="DE57" s="46"/>
      <c r="DF57" s="46">
        <v>1</v>
      </c>
      <c r="DG57" s="46">
        <v>1</v>
      </c>
      <c r="DH57" s="46">
        <v>1</v>
      </c>
      <c r="DI57" s="46"/>
      <c r="DJ57" s="46"/>
      <c r="DK57" s="46"/>
      <c r="DL57" s="64">
        <f t="shared" si="14"/>
        <v>481.69999999999993</v>
      </c>
      <c r="DM57" s="64">
        <f t="shared" si="15"/>
        <v>511.6</v>
      </c>
      <c r="DN57" s="64">
        <f t="shared" si="16"/>
        <v>536.3</v>
      </c>
    </row>
    <row r="58" spans="1:118" ht="15.75" thickBot="1">
      <c r="A58" s="6">
        <v>4</v>
      </c>
      <c r="B58" s="4" t="s">
        <v>102</v>
      </c>
      <c r="C58" s="49" t="s">
        <v>71</v>
      </c>
      <c r="D58" s="52">
        <v>199</v>
      </c>
      <c r="E58" s="46">
        <v>170</v>
      </c>
      <c r="F58" s="46">
        <v>184.3</v>
      </c>
      <c r="G58" s="46">
        <v>192</v>
      </c>
      <c r="H58" s="46">
        <v>56.3</v>
      </c>
      <c r="I58" s="46">
        <v>60.5</v>
      </c>
      <c r="J58" s="46">
        <v>65.2</v>
      </c>
      <c r="K58" s="46">
        <v>19</v>
      </c>
      <c r="L58" s="46">
        <v>23</v>
      </c>
      <c r="M58" s="46">
        <v>25</v>
      </c>
      <c r="N58" s="46">
        <v>15</v>
      </c>
      <c r="O58" s="46">
        <v>18</v>
      </c>
      <c r="P58" s="46">
        <v>20</v>
      </c>
      <c r="Q58" s="46">
        <v>59.9</v>
      </c>
      <c r="R58" s="46">
        <v>65.7</v>
      </c>
      <c r="S58" s="46">
        <v>69.5</v>
      </c>
      <c r="T58" s="46">
        <v>11.6</v>
      </c>
      <c r="U58" s="46">
        <v>12.7</v>
      </c>
      <c r="V58" s="46">
        <v>13.4</v>
      </c>
      <c r="W58" s="46">
        <v>10</v>
      </c>
      <c r="X58" s="46">
        <v>10</v>
      </c>
      <c r="Y58" s="46">
        <v>10</v>
      </c>
      <c r="Z58" s="46">
        <v>6</v>
      </c>
      <c r="AA58" s="46">
        <v>6</v>
      </c>
      <c r="AB58" s="46">
        <v>6</v>
      </c>
      <c r="AC58" s="46"/>
      <c r="AD58" s="46"/>
      <c r="AE58" s="46"/>
      <c r="AF58" s="46"/>
      <c r="AG58" s="46"/>
      <c r="AH58" s="46"/>
      <c r="AI58" s="46">
        <v>1</v>
      </c>
      <c r="AJ58" s="46">
        <v>1</v>
      </c>
      <c r="AK58" s="46">
        <v>1</v>
      </c>
      <c r="AL58" s="46">
        <v>2</v>
      </c>
      <c r="AM58" s="46">
        <v>2</v>
      </c>
      <c r="AN58" s="46">
        <v>2</v>
      </c>
      <c r="AO58" s="46"/>
      <c r="AP58" s="46"/>
      <c r="AQ58" s="46"/>
      <c r="AR58" s="46">
        <v>20</v>
      </c>
      <c r="AS58" s="46">
        <v>20</v>
      </c>
      <c r="AT58" s="46">
        <v>20</v>
      </c>
      <c r="AU58" s="46">
        <v>7</v>
      </c>
      <c r="AV58" s="46">
        <v>7</v>
      </c>
      <c r="AW58" s="46">
        <v>7</v>
      </c>
      <c r="AX58" s="46">
        <v>3</v>
      </c>
      <c r="AY58" s="46">
        <v>3</v>
      </c>
      <c r="AZ58" s="46">
        <v>3</v>
      </c>
      <c r="BA58" s="46">
        <v>2</v>
      </c>
      <c r="BB58" s="46">
        <v>2</v>
      </c>
      <c r="BC58" s="46">
        <v>2</v>
      </c>
      <c r="BD58" s="46"/>
      <c r="BE58" s="46"/>
      <c r="BF58" s="46"/>
      <c r="BG58" s="46"/>
      <c r="BH58" s="46"/>
      <c r="BI58" s="46"/>
      <c r="BJ58" s="46">
        <v>2</v>
      </c>
      <c r="BK58" s="46">
        <v>3</v>
      </c>
      <c r="BL58" s="46">
        <v>3</v>
      </c>
      <c r="BM58" s="46"/>
      <c r="BN58" s="46"/>
      <c r="BO58" s="46"/>
      <c r="BP58" s="46">
        <v>24</v>
      </c>
      <c r="BQ58" s="46">
        <v>16.8</v>
      </c>
      <c r="BR58" s="46">
        <v>23.8</v>
      </c>
      <c r="BS58" s="46">
        <v>3</v>
      </c>
      <c r="BT58" s="46">
        <v>3</v>
      </c>
      <c r="BU58" s="46">
        <v>3</v>
      </c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>
        <v>38</v>
      </c>
      <c r="CI58" s="46">
        <v>35</v>
      </c>
      <c r="CJ58" s="46">
        <v>20</v>
      </c>
      <c r="CK58" s="46">
        <v>60</v>
      </c>
      <c r="CL58" s="46">
        <v>60</v>
      </c>
      <c r="CM58" s="46">
        <v>60</v>
      </c>
      <c r="CN58" s="46"/>
      <c r="CO58" s="46"/>
      <c r="CP58" s="46"/>
      <c r="CQ58" s="46">
        <f>91+20</f>
        <v>111</v>
      </c>
      <c r="CR58" s="46">
        <f>92+20</f>
        <v>112</v>
      </c>
      <c r="CS58" s="46">
        <f>95+20</f>
        <v>115</v>
      </c>
      <c r="CT58" s="46">
        <v>0.5</v>
      </c>
      <c r="CU58" s="46">
        <v>0.5</v>
      </c>
      <c r="CV58" s="46">
        <v>0.5</v>
      </c>
      <c r="CW58" s="46">
        <v>3.2</v>
      </c>
      <c r="CX58" s="46">
        <v>4</v>
      </c>
      <c r="CY58" s="46">
        <v>4</v>
      </c>
      <c r="CZ58" s="46">
        <v>5</v>
      </c>
      <c r="DA58" s="46">
        <v>5</v>
      </c>
      <c r="DB58" s="46">
        <v>5</v>
      </c>
      <c r="DC58" s="46"/>
      <c r="DD58" s="46">
        <v>11.1</v>
      </c>
      <c r="DE58" s="46">
        <v>27</v>
      </c>
      <c r="DF58" s="46">
        <v>3</v>
      </c>
      <c r="DG58" s="46">
        <v>5.5</v>
      </c>
      <c r="DH58" s="46">
        <v>6</v>
      </c>
      <c r="DI58" s="46"/>
      <c r="DJ58" s="46"/>
      <c r="DK58" s="46"/>
      <c r="DL58" s="64">
        <f t="shared" si="14"/>
        <v>632.5</v>
      </c>
      <c r="DM58" s="64">
        <f t="shared" si="15"/>
        <v>671.1</v>
      </c>
      <c r="DN58" s="64">
        <f t="shared" si="16"/>
        <v>703.4</v>
      </c>
    </row>
    <row r="59" spans="1:118" ht="15.75" thickBot="1">
      <c r="A59" s="6">
        <v>5</v>
      </c>
      <c r="B59" s="48" t="s">
        <v>97</v>
      </c>
      <c r="C59" s="49" t="s">
        <v>79</v>
      </c>
      <c r="D59" s="52">
        <v>199</v>
      </c>
      <c r="E59" s="46">
        <v>168.7</v>
      </c>
      <c r="F59" s="46">
        <v>184.3</v>
      </c>
      <c r="G59" s="46">
        <v>190.8</v>
      </c>
      <c r="H59" s="46">
        <v>47.5</v>
      </c>
      <c r="I59" s="46">
        <v>67.2</v>
      </c>
      <c r="J59" s="46">
        <v>75.4</v>
      </c>
      <c r="K59" s="46">
        <v>16.6</v>
      </c>
      <c r="L59" s="46">
        <v>20.4</v>
      </c>
      <c r="M59" s="46">
        <v>21.1</v>
      </c>
      <c r="N59" s="46">
        <v>13</v>
      </c>
      <c r="O59" s="46">
        <v>14.5</v>
      </c>
      <c r="P59" s="46">
        <v>14.7</v>
      </c>
      <c r="Q59" s="46">
        <v>52.7</v>
      </c>
      <c r="R59" s="46">
        <v>61.4</v>
      </c>
      <c r="S59" s="46">
        <v>64.7</v>
      </c>
      <c r="T59" s="46">
        <v>10.3</v>
      </c>
      <c r="U59" s="46">
        <v>12</v>
      </c>
      <c r="V59" s="46">
        <v>12.7</v>
      </c>
      <c r="W59" s="46">
        <v>35</v>
      </c>
      <c r="X59" s="46">
        <v>35</v>
      </c>
      <c r="Y59" s="46">
        <v>37</v>
      </c>
      <c r="Z59" s="46"/>
      <c r="AA59" s="46"/>
      <c r="AB59" s="46"/>
      <c r="AC59" s="46"/>
      <c r="AD59" s="46"/>
      <c r="AE59" s="46"/>
      <c r="AF59" s="46">
        <v>4.5</v>
      </c>
      <c r="AG59" s="46">
        <v>6</v>
      </c>
      <c r="AH59" s="46">
        <v>6</v>
      </c>
      <c r="AI59" s="46">
        <v>3</v>
      </c>
      <c r="AJ59" s="46">
        <v>5</v>
      </c>
      <c r="AK59" s="46">
        <v>5</v>
      </c>
      <c r="AL59" s="46">
        <v>1.5</v>
      </c>
      <c r="AM59" s="46">
        <v>1.5</v>
      </c>
      <c r="AN59" s="46">
        <v>1.5</v>
      </c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>
        <v>3.7</v>
      </c>
      <c r="AZ59" s="46"/>
      <c r="BA59" s="46">
        <v>4</v>
      </c>
      <c r="BB59" s="46">
        <v>5</v>
      </c>
      <c r="BC59" s="46">
        <v>5</v>
      </c>
      <c r="BD59" s="46"/>
      <c r="BE59" s="46"/>
      <c r="BF59" s="46"/>
      <c r="BG59" s="46"/>
      <c r="BH59" s="46"/>
      <c r="BI59" s="46"/>
      <c r="BJ59" s="46">
        <v>2</v>
      </c>
      <c r="BK59" s="46"/>
      <c r="BL59" s="46"/>
      <c r="BM59" s="46"/>
      <c r="BN59" s="46"/>
      <c r="BO59" s="46"/>
      <c r="BP59" s="46">
        <v>10</v>
      </c>
      <c r="BQ59" s="46">
        <v>12</v>
      </c>
      <c r="BR59" s="46">
        <v>12</v>
      </c>
      <c r="BS59" s="46">
        <v>4</v>
      </c>
      <c r="BT59" s="46">
        <v>4</v>
      </c>
      <c r="BU59" s="46">
        <v>5</v>
      </c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>
        <v>64.7</v>
      </c>
      <c r="CI59" s="46">
        <v>27.3</v>
      </c>
      <c r="CJ59" s="46">
        <v>35.8</v>
      </c>
      <c r="CK59" s="46">
        <v>45</v>
      </c>
      <c r="CL59" s="46">
        <v>50</v>
      </c>
      <c r="CM59" s="46">
        <v>50</v>
      </c>
      <c r="CN59" s="46"/>
      <c r="CO59" s="46"/>
      <c r="CP59" s="46"/>
      <c r="CQ59" s="46">
        <f>90+30</f>
        <v>120</v>
      </c>
      <c r="CR59" s="46">
        <f>93.8+30</f>
        <v>123.8</v>
      </c>
      <c r="CS59" s="46">
        <f>93.8+30</f>
        <v>123.8</v>
      </c>
      <c r="CT59" s="46">
        <v>1.5</v>
      </c>
      <c r="CU59" s="46">
        <v>1.6</v>
      </c>
      <c r="CV59" s="46">
        <v>1.7</v>
      </c>
      <c r="CW59" s="46">
        <v>5</v>
      </c>
      <c r="CX59" s="46">
        <v>15</v>
      </c>
      <c r="CY59" s="46">
        <v>15</v>
      </c>
      <c r="CZ59" s="46">
        <v>15</v>
      </c>
      <c r="DA59" s="46">
        <v>16.2</v>
      </c>
      <c r="DB59" s="46">
        <v>20</v>
      </c>
      <c r="DC59" s="46">
        <v>5</v>
      </c>
      <c r="DD59" s="46"/>
      <c r="DE59" s="46"/>
      <c r="DF59" s="46">
        <v>5</v>
      </c>
      <c r="DG59" s="46">
        <v>5</v>
      </c>
      <c r="DH59" s="46">
        <v>5</v>
      </c>
      <c r="DI59" s="46"/>
      <c r="DJ59" s="46"/>
      <c r="DK59" s="46"/>
      <c r="DL59" s="64">
        <f t="shared" si="14"/>
        <v>634</v>
      </c>
      <c r="DM59" s="64">
        <f t="shared" si="15"/>
        <v>670.9</v>
      </c>
      <c r="DN59" s="64">
        <f t="shared" si="16"/>
        <v>702.2</v>
      </c>
    </row>
    <row r="60" spans="1:118" ht="15.75" thickBot="1">
      <c r="A60" s="6">
        <v>6</v>
      </c>
      <c r="B60" s="50" t="s">
        <v>98</v>
      </c>
      <c r="C60" s="51" t="s">
        <v>78</v>
      </c>
      <c r="D60" s="52">
        <v>199</v>
      </c>
      <c r="E60" s="46">
        <v>166.1</v>
      </c>
      <c r="F60" s="46">
        <v>184.2</v>
      </c>
      <c r="G60" s="46">
        <v>195.5</v>
      </c>
      <c r="H60" s="46">
        <v>45.7</v>
      </c>
      <c r="I60" s="46">
        <v>47.7</v>
      </c>
      <c r="J60" s="46">
        <v>49.7</v>
      </c>
      <c r="K60" s="46">
        <v>16.2</v>
      </c>
      <c r="L60" s="46">
        <v>17.8</v>
      </c>
      <c r="M60" s="46">
        <v>18.8</v>
      </c>
      <c r="N60" s="46">
        <v>11.7</v>
      </c>
      <c r="O60" s="46">
        <v>11.6</v>
      </c>
      <c r="P60" s="46">
        <v>11.6</v>
      </c>
      <c r="Q60" s="46">
        <v>51.4</v>
      </c>
      <c r="R60" s="46">
        <v>56</v>
      </c>
      <c r="S60" s="46">
        <v>59.1</v>
      </c>
      <c r="T60" s="46">
        <v>10.1</v>
      </c>
      <c r="U60" s="46">
        <v>11</v>
      </c>
      <c r="V60" s="46">
        <v>11.6</v>
      </c>
      <c r="W60" s="46">
        <v>15</v>
      </c>
      <c r="X60" s="46">
        <v>15</v>
      </c>
      <c r="Y60" s="46">
        <v>15</v>
      </c>
      <c r="Z60" s="46">
        <v>22</v>
      </c>
      <c r="AA60" s="46">
        <v>20</v>
      </c>
      <c r="AB60" s="46">
        <v>20</v>
      </c>
      <c r="AC60" s="46">
        <v>18.4</v>
      </c>
      <c r="AD60" s="46">
        <v>12.5</v>
      </c>
      <c r="AE60" s="46">
        <v>15.6</v>
      </c>
      <c r="AF60" s="46"/>
      <c r="AG60" s="46"/>
      <c r="AH60" s="46"/>
      <c r="AI60" s="46">
        <v>2</v>
      </c>
      <c r="AJ60" s="46">
        <v>2</v>
      </c>
      <c r="AK60" s="46">
        <v>2</v>
      </c>
      <c r="AL60" s="46">
        <v>1</v>
      </c>
      <c r="AM60" s="46">
        <v>1</v>
      </c>
      <c r="AN60" s="46">
        <v>1</v>
      </c>
      <c r="AO60" s="46"/>
      <c r="AP60" s="46"/>
      <c r="AQ60" s="46"/>
      <c r="AR60" s="46"/>
      <c r="AS60" s="46"/>
      <c r="AT60" s="46"/>
      <c r="AU60" s="46">
        <v>10</v>
      </c>
      <c r="AV60" s="46">
        <v>7.9</v>
      </c>
      <c r="AW60" s="46">
        <v>12</v>
      </c>
      <c r="AX60" s="46"/>
      <c r="AY60" s="46">
        <v>3</v>
      </c>
      <c r="AZ60" s="46"/>
      <c r="BA60" s="46">
        <v>0.5</v>
      </c>
      <c r="BB60" s="46">
        <v>0.5</v>
      </c>
      <c r="BC60" s="46">
        <v>0.5</v>
      </c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>
        <v>0.5</v>
      </c>
      <c r="BU60" s="46">
        <v>0.5</v>
      </c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>
        <v>1</v>
      </c>
      <c r="CI60" s="46">
        <v>2</v>
      </c>
      <c r="CJ60" s="46">
        <v>2</v>
      </c>
      <c r="CK60" s="46"/>
      <c r="CL60" s="46"/>
      <c r="CM60" s="46"/>
      <c r="CN60" s="46"/>
      <c r="CO60" s="46"/>
      <c r="CP60" s="46"/>
      <c r="CQ60" s="46">
        <v>72.2</v>
      </c>
      <c r="CR60" s="46">
        <v>76.7</v>
      </c>
      <c r="CS60" s="46">
        <v>76.7</v>
      </c>
      <c r="CT60" s="46">
        <v>0.5</v>
      </c>
      <c r="CU60" s="46">
        <v>0.5</v>
      </c>
      <c r="CV60" s="46">
        <v>0.5</v>
      </c>
      <c r="CW60" s="46">
        <v>1</v>
      </c>
      <c r="CX60" s="46">
        <v>1</v>
      </c>
      <c r="CY60" s="46">
        <v>1</v>
      </c>
      <c r="CZ60" s="46">
        <v>3.8</v>
      </c>
      <c r="DA60" s="46">
        <v>4</v>
      </c>
      <c r="DB60" s="46">
        <v>4</v>
      </c>
      <c r="DC60" s="46"/>
      <c r="DD60" s="46"/>
      <c r="DE60" s="46"/>
      <c r="DF60" s="46"/>
      <c r="DG60" s="46">
        <v>0.5</v>
      </c>
      <c r="DH60" s="46">
        <v>1</v>
      </c>
      <c r="DI60" s="46"/>
      <c r="DJ60" s="46"/>
      <c r="DK60" s="46"/>
      <c r="DL60" s="64">
        <f t="shared" si="14"/>
        <v>448.59999999999997</v>
      </c>
      <c r="DM60" s="64">
        <f t="shared" si="15"/>
        <v>475.4</v>
      </c>
      <c r="DN60" s="64">
        <f t="shared" si="16"/>
        <v>498.1000000000001</v>
      </c>
    </row>
    <row r="61" spans="1:118" ht="15.75" thickBot="1">
      <c r="A61" s="6">
        <v>7</v>
      </c>
      <c r="B61" s="50" t="s">
        <v>99</v>
      </c>
      <c r="C61" s="51" t="s">
        <v>80</v>
      </c>
      <c r="D61" s="52">
        <v>199</v>
      </c>
      <c r="E61" s="46">
        <v>127.8</v>
      </c>
      <c r="F61" s="46">
        <v>115.1</v>
      </c>
      <c r="G61" s="46">
        <v>115.1</v>
      </c>
      <c r="H61" s="46">
        <v>36.2</v>
      </c>
      <c r="I61" s="46">
        <v>34.3</v>
      </c>
      <c r="J61" s="46">
        <v>43.1</v>
      </c>
      <c r="K61" s="46">
        <v>13.6</v>
      </c>
      <c r="L61" s="46">
        <v>11.5</v>
      </c>
      <c r="M61" s="46">
        <v>12.2</v>
      </c>
      <c r="N61" s="46">
        <v>12</v>
      </c>
      <c r="O61" s="46">
        <v>7.3</v>
      </c>
      <c r="P61" s="46">
        <v>7.3</v>
      </c>
      <c r="Q61" s="46">
        <v>40.4</v>
      </c>
      <c r="R61" s="46">
        <v>36.1</v>
      </c>
      <c r="S61" s="46">
        <v>38.1</v>
      </c>
      <c r="T61" s="46">
        <v>7.9</v>
      </c>
      <c r="U61" s="46">
        <v>7.1</v>
      </c>
      <c r="V61" s="46">
        <v>7.1</v>
      </c>
      <c r="W61" s="46">
        <v>2</v>
      </c>
      <c r="X61" s="46">
        <v>10</v>
      </c>
      <c r="Y61" s="46">
        <v>10</v>
      </c>
      <c r="Z61" s="46">
        <v>2</v>
      </c>
      <c r="AA61" s="46">
        <v>30</v>
      </c>
      <c r="AB61" s="46">
        <v>30</v>
      </c>
      <c r="AC61" s="46"/>
      <c r="AD61" s="46">
        <v>0.5</v>
      </c>
      <c r="AE61" s="46">
        <v>1.2</v>
      </c>
      <c r="AF61" s="46"/>
      <c r="AG61" s="46"/>
      <c r="AH61" s="46"/>
      <c r="AI61" s="46">
        <v>2</v>
      </c>
      <c r="AJ61" s="46">
        <v>5</v>
      </c>
      <c r="AK61" s="46">
        <v>5</v>
      </c>
      <c r="AL61" s="46"/>
      <c r="AM61" s="46"/>
      <c r="AN61" s="46">
        <v>2</v>
      </c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>
        <v>40.3</v>
      </c>
      <c r="CR61" s="46">
        <v>40.3</v>
      </c>
      <c r="CS61" s="46">
        <v>40.3</v>
      </c>
      <c r="CT61" s="46"/>
      <c r="CU61" s="46"/>
      <c r="CV61" s="46"/>
      <c r="CW61" s="46"/>
      <c r="CX61" s="46"/>
      <c r="CY61" s="46"/>
      <c r="CZ61" s="46">
        <v>1</v>
      </c>
      <c r="DA61" s="46">
        <v>5.1</v>
      </c>
      <c r="DB61" s="46">
        <v>5.4</v>
      </c>
      <c r="DC61" s="46"/>
      <c r="DD61" s="46"/>
      <c r="DE61" s="46"/>
      <c r="DF61" s="46"/>
      <c r="DG61" s="46"/>
      <c r="DH61" s="46"/>
      <c r="DI61" s="46"/>
      <c r="DJ61" s="46"/>
      <c r="DK61" s="46"/>
      <c r="DL61" s="64">
        <f t="shared" si="14"/>
        <v>285.2</v>
      </c>
      <c r="DM61" s="64">
        <f t="shared" si="15"/>
        <v>302.3</v>
      </c>
      <c r="DN61" s="64">
        <f t="shared" si="16"/>
        <v>316.79999999999995</v>
      </c>
    </row>
    <row r="62" spans="1:118" ht="15.75" thickBot="1">
      <c r="A62" s="6">
        <v>8</v>
      </c>
      <c r="B62" s="50" t="s">
        <v>100</v>
      </c>
      <c r="C62" s="51" t="s">
        <v>81</v>
      </c>
      <c r="D62" s="52">
        <v>199</v>
      </c>
      <c r="E62" s="46">
        <v>144.1</v>
      </c>
      <c r="F62" s="46">
        <v>149.1</v>
      </c>
      <c r="G62" s="46">
        <v>156.7</v>
      </c>
      <c r="H62" s="46">
        <v>43.1</v>
      </c>
      <c r="I62" s="46">
        <v>52.2</v>
      </c>
      <c r="J62" s="46">
        <v>55.5</v>
      </c>
      <c r="K62" s="46">
        <v>14.4</v>
      </c>
      <c r="L62" s="46">
        <v>15.5</v>
      </c>
      <c r="M62" s="46">
        <v>16.4</v>
      </c>
      <c r="N62" s="46">
        <v>11.6</v>
      </c>
      <c r="O62" s="46">
        <v>12.3</v>
      </c>
      <c r="P62" s="46">
        <v>13</v>
      </c>
      <c r="Q62" s="46">
        <v>45.7</v>
      </c>
      <c r="R62" s="46">
        <v>49.1</v>
      </c>
      <c r="S62" s="46">
        <v>51.8</v>
      </c>
      <c r="T62" s="46">
        <v>9</v>
      </c>
      <c r="U62" s="46">
        <v>9.6</v>
      </c>
      <c r="V62" s="46">
        <v>10.3</v>
      </c>
      <c r="W62" s="46">
        <v>6</v>
      </c>
      <c r="X62" s="46">
        <v>5</v>
      </c>
      <c r="Y62" s="46">
        <v>5</v>
      </c>
      <c r="Z62" s="46">
        <v>4</v>
      </c>
      <c r="AA62" s="46">
        <v>5</v>
      </c>
      <c r="AB62" s="46">
        <v>5</v>
      </c>
      <c r="AC62" s="46">
        <v>2</v>
      </c>
      <c r="AD62" s="46">
        <v>2</v>
      </c>
      <c r="AE62" s="46">
        <v>3.2</v>
      </c>
      <c r="AF62" s="46"/>
      <c r="AG62" s="46"/>
      <c r="AH62" s="46"/>
      <c r="AI62" s="46">
        <v>3</v>
      </c>
      <c r="AJ62" s="46">
        <v>3</v>
      </c>
      <c r="AK62" s="46">
        <v>3</v>
      </c>
      <c r="AL62" s="46">
        <v>2</v>
      </c>
      <c r="AM62" s="46">
        <v>2</v>
      </c>
      <c r="AN62" s="46">
        <v>2</v>
      </c>
      <c r="AO62" s="46"/>
      <c r="AP62" s="46"/>
      <c r="AQ62" s="46"/>
      <c r="AR62" s="46"/>
      <c r="AS62" s="46"/>
      <c r="AT62" s="46"/>
      <c r="AU62" s="46">
        <v>2</v>
      </c>
      <c r="AV62" s="46">
        <v>2</v>
      </c>
      <c r="AW62" s="46">
        <v>2</v>
      </c>
      <c r="AX62" s="46">
        <v>1</v>
      </c>
      <c r="AY62" s="46">
        <v>1</v>
      </c>
      <c r="AZ62" s="46">
        <v>2</v>
      </c>
      <c r="BA62" s="46">
        <v>1</v>
      </c>
      <c r="BB62" s="46">
        <v>1</v>
      </c>
      <c r="BC62" s="46">
        <v>1</v>
      </c>
      <c r="BD62" s="46"/>
      <c r="BE62" s="46"/>
      <c r="BF62" s="46"/>
      <c r="BG62" s="46"/>
      <c r="BH62" s="46"/>
      <c r="BI62" s="46"/>
      <c r="BJ62" s="46">
        <v>2</v>
      </c>
      <c r="BK62" s="46">
        <v>1</v>
      </c>
      <c r="BL62" s="46">
        <v>2</v>
      </c>
      <c r="BM62" s="46"/>
      <c r="BN62" s="46"/>
      <c r="BO62" s="46"/>
      <c r="BP62" s="46">
        <v>2</v>
      </c>
      <c r="BQ62" s="46">
        <v>2</v>
      </c>
      <c r="BR62" s="46">
        <v>2</v>
      </c>
      <c r="BS62" s="46">
        <v>1.4</v>
      </c>
      <c r="BT62" s="46">
        <v>1.4</v>
      </c>
      <c r="BU62" s="46">
        <v>1.4</v>
      </c>
      <c r="BV62" s="46"/>
      <c r="BW62" s="46"/>
      <c r="BX62" s="46"/>
      <c r="BY62" s="46"/>
      <c r="BZ62" s="46"/>
      <c r="CA62" s="46"/>
      <c r="CB62" s="46"/>
      <c r="CC62" s="46"/>
      <c r="CD62" s="46"/>
      <c r="CE62" s="46">
        <v>1</v>
      </c>
      <c r="CF62" s="46">
        <v>10.8</v>
      </c>
      <c r="CG62" s="46">
        <v>12</v>
      </c>
      <c r="CH62" s="46"/>
      <c r="CI62" s="46"/>
      <c r="CJ62" s="46"/>
      <c r="CK62" s="46">
        <v>15.2</v>
      </c>
      <c r="CL62" s="46">
        <v>25</v>
      </c>
      <c r="CM62" s="46">
        <v>25</v>
      </c>
      <c r="CN62" s="46"/>
      <c r="CO62" s="46"/>
      <c r="CP62" s="46"/>
      <c r="CQ62" s="46">
        <v>78.3</v>
      </c>
      <c r="CR62" s="46">
        <v>78.3</v>
      </c>
      <c r="CS62" s="46">
        <v>78.3</v>
      </c>
      <c r="CT62" s="46">
        <v>0.5</v>
      </c>
      <c r="CU62" s="46">
        <v>1</v>
      </c>
      <c r="CV62" s="46">
        <v>1</v>
      </c>
      <c r="CW62" s="46">
        <v>1</v>
      </c>
      <c r="CX62" s="46">
        <v>2</v>
      </c>
      <c r="CY62" s="46">
        <v>2</v>
      </c>
      <c r="CZ62" s="46">
        <v>2</v>
      </c>
      <c r="DA62" s="46">
        <v>1</v>
      </c>
      <c r="DB62" s="46">
        <v>1</v>
      </c>
      <c r="DC62" s="46"/>
      <c r="DD62" s="46"/>
      <c r="DE62" s="46"/>
      <c r="DF62" s="46">
        <v>15</v>
      </c>
      <c r="DG62" s="46"/>
      <c r="DH62" s="46"/>
      <c r="DI62" s="46"/>
      <c r="DJ62" s="46"/>
      <c r="DK62" s="46"/>
      <c r="DL62" s="64">
        <f t="shared" si="14"/>
        <v>407.29999999999995</v>
      </c>
      <c r="DM62" s="64">
        <f t="shared" si="15"/>
        <v>431.30000000000007</v>
      </c>
      <c r="DN62" s="64">
        <f t="shared" si="16"/>
        <v>451.59999999999997</v>
      </c>
    </row>
    <row r="63" spans="1:118" ht="15.75">
      <c r="A63" s="47">
        <v>8</v>
      </c>
      <c r="B63" s="47" t="s">
        <v>104</v>
      </c>
      <c r="C63" s="47"/>
      <c r="D63" s="53">
        <v>199</v>
      </c>
      <c r="E63" s="57">
        <f>SUM(E55:E62)</f>
        <v>1546.5999999999997</v>
      </c>
      <c r="F63" s="57">
        <f aca="true" t="shared" si="17" ref="F63:CI63">SUM(F55:F62)</f>
        <v>1638.1999999999998</v>
      </c>
      <c r="G63" s="57">
        <f t="shared" si="17"/>
        <v>1718.6999999999998</v>
      </c>
      <c r="H63" s="57">
        <f t="shared" si="17"/>
        <v>481.6</v>
      </c>
      <c r="I63" s="57">
        <f t="shared" si="17"/>
        <v>560.5</v>
      </c>
      <c r="J63" s="57">
        <f t="shared" si="17"/>
        <v>603.8</v>
      </c>
      <c r="K63" s="57">
        <f t="shared" si="17"/>
        <v>152.60000000000002</v>
      </c>
      <c r="L63" s="57">
        <f t="shared" si="17"/>
        <v>168.3</v>
      </c>
      <c r="M63" s="57">
        <f t="shared" si="17"/>
        <v>177.3</v>
      </c>
      <c r="N63" s="57">
        <f t="shared" si="17"/>
        <v>92</v>
      </c>
      <c r="O63" s="57">
        <f t="shared" si="17"/>
        <v>95.89999999999999</v>
      </c>
      <c r="P63" s="57">
        <f t="shared" si="17"/>
        <v>98.8</v>
      </c>
      <c r="Q63" s="57">
        <f t="shared" si="17"/>
        <v>491.3999999999999</v>
      </c>
      <c r="R63" s="57">
        <f t="shared" si="17"/>
        <v>531.9</v>
      </c>
      <c r="S63" s="57">
        <f t="shared" si="17"/>
        <v>561.2</v>
      </c>
      <c r="T63" s="57">
        <f t="shared" si="17"/>
        <v>96.10000000000001</v>
      </c>
      <c r="U63" s="57">
        <f t="shared" si="17"/>
        <v>103.89999999999999</v>
      </c>
      <c r="V63" s="57">
        <f t="shared" si="17"/>
        <v>109.5</v>
      </c>
      <c r="W63" s="57">
        <f t="shared" si="17"/>
        <v>161</v>
      </c>
      <c r="X63" s="57">
        <f t="shared" si="17"/>
        <v>168</v>
      </c>
      <c r="Y63" s="57">
        <f t="shared" si="17"/>
        <v>170</v>
      </c>
      <c r="Z63" s="57">
        <f t="shared" si="17"/>
        <v>43.8</v>
      </c>
      <c r="AA63" s="57">
        <f t="shared" si="17"/>
        <v>71</v>
      </c>
      <c r="AB63" s="57">
        <f t="shared" si="17"/>
        <v>71</v>
      </c>
      <c r="AC63" s="57">
        <f t="shared" si="17"/>
        <v>21.4</v>
      </c>
      <c r="AD63" s="57">
        <f t="shared" si="17"/>
        <v>16</v>
      </c>
      <c r="AE63" s="57">
        <f t="shared" si="17"/>
        <v>21</v>
      </c>
      <c r="AF63" s="57">
        <f t="shared" si="17"/>
        <v>4.5</v>
      </c>
      <c r="AG63" s="57">
        <f t="shared" si="17"/>
        <v>6</v>
      </c>
      <c r="AH63" s="57">
        <f t="shared" si="17"/>
        <v>6</v>
      </c>
      <c r="AI63" s="57">
        <f t="shared" si="17"/>
        <v>19.6</v>
      </c>
      <c r="AJ63" s="57">
        <f t="shared" si="17"/>
        <v>21.6</v>
      </c>
      <c r="AK63" s="57">
        <f t="shared" si="17"/>
        <v>18.4</v>
      </c>
      <c r="AL63" s="57">
        <f t="shared" si="17"/>
        <v>11.9</v>
      </c>
      <c r="AM63" s="57">
        <f t="shared" si="17"/>
        <v>11.4</v>
      </c>
      <c r="AN63" s="57">
        <f t="shared" si="17"/>
        <v>13.4</v>
      </c>
      <c r="AO63" s="57">
        <f t="shared" si="17"/>
        <v>0</v>
      </c>
      <c r="AP63" s="57">
        <f t="shared" si="17"/>
        <v>0</v>
      </c>
      <c r="AQ63" s="57">
        <f t="shared" si="17"/>
        <v>0</v>
      </c>
      <c r="AR63" s="57">
        <f t="shared" si="17"/>
        <v>30</v>
      </c>
      <c r="AS63" s="57">
        <f t="shared" si="17"/>
        <v>56.2</v>
      </c>
      <c r="AT63" s="57">
        <f t="shared" si="17"/>
        <v>56.2</v>
      </c>
      <c r="AU63" s="57">
        <f t="shared" si="17"/>
        <v>30.1</v>
      </c>
      <c r="AV63" s="57">
        <f t="shared" si="17"/>
        <v>26.5</v>
      </c>
      <c r="AW63" s="57">
        <f t="shared" si="17"/>
        <v>35.6</v>
      </c>
      <c r="AX63" s="57">
        <f t="shared" si="17"/>
        <v>10.5</v>
      </c>
      <c r="AY63" s="57">
        <f t="shared" si="17"/>
        <v>13.100000000000001</v>
      </c>
      <c r="AZ63" s="57">
        <f t="shared" si="17"/>
        <v>20.9</v>
      </c>
      <c r="BA63" s="57">
        <f t="shared" si="17"/>
        <v>13.5</v>
      </c>
      <c r="BB63" s="57">
        <f t="shared" si="17"/>
        <v>14.5</v>
      </c>
      <c r="BC63" s="57">
        <f t="shared" si="17"/>
        <v>14.5</v>
      </c>
      <c r="BD63" s="57">
        <f t="shared" si="17"/>
        <v>0</v>
      </c>
      <c r="BE63" s="57">
        <f t="shared" si="17"/>
        <v>0</v>
      </c>
      <c r="BF63" s="57">
        <f t="shared" si="17"/>
        <v>0</v>
      </c>
      <c r="BG63" s="57">
        <f t="shared" si="17"/>
        <v>0</v>
      </c>
      <c r="BH63" s="57">
        <f t="shared" si="17"/>
        <v>0</v>
      </c>
      <c r="BI63" s="57">
        <f t="shared" si="17"/>
        <v>0</v>
      </c>
      <c r="BJ63" s="57">
        <f t="shared" si="17"/>
        <v>8.5</v>
      </c>
      <c r="BK63" s="57">
        <f t="shared" si="17"/>
        <v>7</v>
      </c>
      <c r="BL63" s="57">
        <f t="shared" si="17"/>
        <v>8</v>
      </c>
      <c r="BM63" s="57">
        <f t="shared" si="17"/>
        <v>3</v>
      </c>
      <c r="BN63" s="57">
        <f t="shared" si="17"/>
        <v>5.4</v>
      </c>
      <c r="BO63" s="57">
        <f t="shared" si="17"/>
        <v>5.4</v>
      </c>
      <c r="BP63" s="57">
        <f t="shared" si="17"/>
        <v>40</v>
      </c>
      <c r="BQ63" s="57">
        <f t="shared" si="17"/>
        <v>36.4</v>
      </c>
      <c r="BR63" s="57">
        <f t="shared" si="17"/>
        <v>43.4</v>
      </c>
      <c r="BS63" s="57">
        <f t="shared" si="17"/>
        <v>14.200000000000001</v>
      </c>
      <c r="BT63" s="57">
        <f t="shared" si="17"/>
        <v>12.4</v>
      </c>
      <c r="BU63" s="57">
        <f t="shared" si="17"/>
        <v>13.4</v>
      </c>
      <c r="BV63" s="57">
        <f t="shared" si="17"/>
        <v>0</v>
      </c>
      <c r="BW63" s="57">
        <f t="shared" si="17"/>
        <v>0</v>
      </c>
      <c r="BX63" s="57">
        <f t="shared" si="17"/>
        <v>0</v>
      </c>
      <c r="BY63" s="57">
        <f t="shared" si="17"/>
        <v>0</v>
      </c>
      <c r="BZ63" s="57">
        <f t="shared" si="17"/>
        <v>0</v>
      </c>
      <c r="CA63" s="57">
        <f t="shared" si="17"/>
        <v>0</v>
      </c>
      <c r="CB63" s="57">
        <f t="shared" si="17"/>
        <v>0</v>
      </c>
      <c r="CC63" s="57">
        <f t="shared" si="17"/>
        <v>0</v>
      </c>
      <c r="CD63" s="57">
        <f t="shared" si="17"/>
        <v>0</v>
      </c>
      <c r="CE63" s="57">
        <f t="shared" si="17"/>
        <v>1</v>
      </c>
      <c r="CF63" s="57">
        <f t="shared" si="17"/>
        <v>10.8</v>
      </c>
      <c r="CG63" s="57">
        <f t="shared" si="17"/>
        <v>12</v>
      </c>
      <c r="CH63" s="57">
        <f t="shared" si="17"/>
        <v>120.9</v>
      </c>
      <c r="CI63" s="57">
        <f t="shared" si="17"/>
        <v>80.8</v>
      </c>
      <c r="CJ63" s="57">
        <f aca="true" t="shared" si="18" ref="CJ63:DN63">SUM(CJ55:CJ62)</f>
        <v>77.3</v>
      </c>
      <c r="CK63" s="57">
        <f t="shared" si="18"/>
        <v>325.2</v>
      </c>
      <c r="CL63" s="57">
        <f t="shared" si="18"/>
        <v>343.1</v>
      </c>
      <c r="CM63" s="57">
        <f t="shared" si="18"/>
        <v>347.5</v>
      </c>
      <c r="CN63" s="57">
        <f t="shared" si="18"/>
        <v>0</v>
      </c>
      <c r="CO63" s="57">
        <f t="shared" si="18"/>
        <v>0</v>
      </c>
      <c r="CP63" s="57">
        <f t="shared" si="18"/>
        <v>0</v>
      </c>
      <c r="CQ63" s="57">
        <f t="shared" si="18"/>
        <v>731.0999999999999</v>
      </c>
      <c r="CR63" s="57">
        <f t="shared" si="18"/>
        <v>740.4999999999999</v>
      </c>
      <c r="CS63" s="57">
        <f t="shared" si="18"/>
        <v>743.4999999999999</v>
      </c>
      <c r="CT63" s="57">
        <f t="shared" si="18"/>
        <v>6</v>
      </c>
      <c r="CU63" s="57">
        <f t="shared" si="18"/>
        <v>5.800000000000001</v>
      </c>
      <c r="CV63" s="57">
        <f t="shared" si="18"/>
        <v>5.9</v>
      </c>
      <c r="CW63" s="57">
        <f t="shared" si="18"/>
        <v>10.2</v>
      </c>
      <c r="CX63" s="57">
        <f t="shared" si="18"/>
        <v>22</v>
      </c>
      <c r="CY63" s="57">
        <f t="shared" si="18"/>
        <v>22</v>
      </c>
      <c r="CZ63" s="57">
        <f t="shared" si="18"/>
        <v>60.3</v>
      </c>
      <c r="DA63" s="57">
        <f t="shared" si="18"/>
        <v>40.4</v>
      </c>
      <c r="DB63" s="57">
        <f t="shared" si="18"/>
        <v>47.699999999999996</v>
      </c>
      <c r="DC63" s="57">
        <f t="shared" si="18"/>
        <v>10</v>
      </c>
      <c r="DD63" s="57">
        <f t="shared" si="18"/>
        <v>16.1</v>
      </c>
      <c r="DE63" s="57">
        <f t="shared" si="18"/>
        <v>32</v>
      </c>
      <c r="DF63" s="57">
        <f t="shared" si="18"/>
        <v>24</v>
      </c>
      <c r="DG63" s="57">
        <f t="shared" si="18"/>
        <v>12</v>
      </c>
      <c r="DH63" s="57">
        <f t="shared" si="18"/>
        <v>13</v>
      </c>
      <c r="DI63" s="57">
        <f t="shared" si="18"/>
        <v>0</v>
      </c>
      <c r="DJ63" s="57">
        <f t="shared" si="18"/>
        <v>0</v>
      </c>
      <c r="DK63" s="57">
        <f t="shared" si="18"/>
        <v>0</v>
      </c>
      <c r="DL63" s="57">
        <f t="shared" si="18"/>
        <v>4561</v>
      </c>
      <c r="DM63" s="57">
        <f t="shared" si="18"/>
        <v>4835.700000000001</v>
      </c>
      <c r="DN63" s="57">
        <f t="shared" si="18"/>
        <v>5067.400000000001</v>
      </c>
    </row>
    <row r="64" spans="1:118" s="85" customFormat="1" ht="15.75">
      <c r="A64" s="82">
        <f>10+33+5</f>
        <v>48</v>
      </c>
      <c r="B64" s="83" t="s">
        <v>82</v>
      </c>
      <c r="C64" s="84"/>
      <c r="D64" s="84"/>
      <c r="E64" s="66">
        <f>E63+E54+E48+E14</f>
        <v>43002.49999999999</v>
      </c>
      <c r="F64" s="66">
        <f aca="true" t="shared" si="19" ref="F64:BQ64">F63+F54+F48+F14</f>
        <v>46757.11</v>
      </c>
      <c r="G64" s="66">
        <f t="shared" si="19"/>
        <v>48967.09999999999</v>
      </c>
      <c r="H64" s="66">
        <f t="shared" si="19"/>
        <v>19930.100000000002</v>
      </c>
      <c r="I64" s="66">
        <f t="shared" si="19"/>
        <v>24310.800000000003</v>
      </c>
      <c r="J64" s="66">
        <f t="shared" si="19"/>
        <v>26028.1</v>
      </c>
      <c r="K64" s="66">
        <f t="shared" si="19"/>
        <v>5009.800000000001</v>
      </c>
      <c r="L64" s="66">
        <f t="shared" si="19"/>
        <v>5762.900000000001</v>
      </c>
      <c r="M64" s="66">
        <f t="shared" si="19"/>
        <v>6051.699999999999</v>
      </c>
      <c r="N64" s="66">
        <f t="shared" si="19"/>
        <v>3376</v>
      </c>
      <c r="O64" s="66">
        <f t="shared" si="19"/>
        <v>3210</v>
      </c>
      <c r="P64" s="66">
        <f t="shared" si="19"/>
        <v>3390.8999999999996</v>
      </c>
      <c r="Q64" s="66">
        <f t="shared" si="19"/>
        <v>15435.4</v>
      </c>
      <c r="R64" s="66">
        <f t="shared" si="19"/>
        <v>17228.2</v>
      </c>
      <c r="S64" s="66">
        <f t="shared" si="19"/>
        <v>18122.8</v>
      </c>
      <c r="T64" s="66">
        <f t="shared" si="19"/>
        <v>2989.1000000000004</v>
      </c>
      <c r="U64" s="66">
        <f t="shared" si="19"/>
        <v>3343.2999999999993</v>
      </c>
      <c r="V64" s="66">
        <f t="shared" si="19"/>
        <v>3520.2</v>
      </c>
      <c r="W64" s="66">
        <f t="shared" si="19"/>
        <v>2806.1</v>
      </c>
      <c r="X64" s="66">
        <f t="shared" si="19"/>
        <v>3121.8</v>
      </c>
      <c r="Y64" s="66">
        <f t="shared" si="19"/>
        <v>3159.3</v>
      </c>
      <c r="Z64" s="66">
        <f t="shared" si="19"/>
        <v>5501.5</v>
      </c>
      <c r="AA64" s="66">
        <f t="shared" si="19"/>
        <v>6040</v>
      </c>
      <c r="AB64" s="66">
        <f t="shared" si="19"/>
        <v>6293.800000000001</v>
      </c>
      <c r="AC64" s="66">
        <f t="shared" si="19"/>
        <v>436.9</v>
      </c>
      <c r="AD64" s="66">
        <f t="shared" si="19"/>
        <v>514.4</v>
      </c>
      <c r="AE64" s="66">
        <f t="shared" si="19"/>
        <v>564.4</v>
      </c>
      <c r="AF64" s="66">
        <f t="shared" si="19"/>
        <v>163.4</v>
      </c>
      <c r="AG64" s="66">
        <f t="shared" si="19"/>
        <v>163.8</v>
      </c>
      <c r="AH64" s="66">
        <f t="shared" si="19"/>
        <v>184.10000000000002</v>
      </c>
      <c r="AI64" s="66">
        <f t="shared" si="19"/>
        <v>509</v>
      </c>
      <c r="AJ64" s="66">
        <f t="shared" si="19"/>
        <v>453.6</v>
      </c>
      <c r="AK64" s="66">
        <f t="shared" si="19"/>
        <v>467.09999999999997</v>
      </c>
      <c r="AL64" s="66">
        <f t="shared" si="19"/>
        <v>252.39999999999998</v>
      </c>
      <c r="AM64" s="66">
        <f t="shared" si="19"/>
        <v>276.6</v>
      </c>
      <c r="AN64" s="66">
        <f t="shared" si="19"/>
        <v>293.9</v>
      </c>
      <c r="AO64" s="66">
        <f t="shared" si="19"/>
        <v>0</v>
      </c>
      <c r="AP64" s="66">
        <f t="shared" si="19"/>
        <v>0</v>
      </c>
      <c r="AQ64" s="66">
        <f t="shared" si="19"/>
        <v>0</v>
      </c>
      <c r="AR64" s="66">
        <f t="shared" si="19"/>
        <v>709.7</v>
      </c>
      <c r="AS64" s="66">
        <f t="shared" si="19"/>
        <v>707.3</v>
      </c>
      <c r="AT64" s="66">
        <f t="shared" si="19"/>
        <v>729</v>
      </c>
      <c r="AU64" s="66">
        <f t="shared" si="19"/>
        <v>2279.3999999999996</v>
      </c>
      <c r="AV64" s="66">
        <f t="shared" si="19"/>
        <v>2194.8</v>
      </c>
      <c r="AW64" s="66">
        <f t="shared" si="19"/>
        <v>2302.3</v>
      </c>
      <c r="AX64" s="66">
        <f t="shared" si="19"/>
        <v>534.8</v>
      </c>
      <c r="AY64" s="66">
        <f t="shared" si="19"/>
        <v>565.6</v>
      </c>
      <c r="AZ64" s="66">
        <f t="shared" si="19"/>
        <v>598.4</v>
      </c>
      <c r="BA64" s="66">
        <f t="shared" si="19"/>
        <v>350.9</v>
      </c>
      <c r="BB64" s="66">
        <f t="shared" si="19"/>
        <v>361.4</v>
      </c>
      <c r="BC64" s="66">
        <f t="shared" si="19"/>
        <v>372.5</v>
      </c>
      <c r="BD64" s="66">
        <f t="shared" si="19"/>
        <v>54.5</v>
      </c>
      <c r="BE64" s="66">
        <f t="shared" si="19"/>
        <v>55.5</v>
      </c>
      <c r="BF64" s="66">
        <f t="shared" si="19"/>
        <v>54.5</v>
      </c>
      <c r="BG64" s="66">
        <f t="shared" si="19"/>
        <v>45</v>
      </c>
      <c r="BH64" s="66">
        <f t="shared" si="19"/>
        <v>59</v>
      </c>
      <c r="BI64" s="66">
        <f t="shared" si="19"/>
        <v>60.8</v>
      </c>
      <c r="BJ64" s="66">
        <f t="shared" si="19"/>
        <v>314.2</v>
      </c>
      <c r="BK64" s="66">
        <f t="shared" si="19"/>
        <v>277.5</v>
      </c>
      <c r="BL64" s="66">
        <f t="shared" si="19"/>
        <v>289.20000000000005</v>
      </c>
      <c r="BM64" s="66">
        <f t="shared" si="19"/>
        <v>48</v>
      </c>
      <c r="BN64" s="66">
        <f t="shared" si="19"/>
        <v>73.9</v>
      </c>
      <c r="BO64" s="66">
        <f t="shared" si="19"/>
        <v>69.9</v>
      </c>
      <c r="BP64" s="66">
        <f t="shared" si="19"/>
        <v>773.6000000000001</v>
      </c>
      <c r="BQ64" s="66">
        <f t="shared" si="19"/>
        <v>778.3000000000001</v>
      </c>
      <c r="BR64" s="66">
        <f aca="true" t="shared" si="20" ref="BR64:DN64">BR63+BR54+BR48+BR14</f>
        <v>839</v>
      </c>
      <c r="BS64" s="66">
        <f t="shared" si="20"/>
        <v>341.69999999999993</v>
      </c>
      <c r="BT64" s="66">
        <f t="shared" si="20"/>
        <v>366.2</v>
      </c>
      <c r="BU64" s="66">
        <f t="shared" si="20"/>
        <v>387.29999999999995</v>
      </c>
      <c r="BV64" s="66">
        <f t="shared" si="20"/>
        <v>1</v>
      </c>
      <c r="BW64" s="66">
        <f t="shared" si="20"/>
        <v>0</v>
      </c>
      <c r="BX64" s="66">
        <f t="shared" si="20"/>
        <v>0</v>
      </c>
      <c r="BY64" s="66">
        <f t="shared" si="20"/>
        <v>4103.3</v>
      </c>
      <c r="BZ64" s="66">
        <f t="shared" si="20"/>
        <v>3410.6</v>
      </c>
      <c r="CA64" s="66">
        <f t="shared" si="20"/>
        <v>3556.8</v>
      </c>
      <c r="CB64" s="66">
        <f t="shared" si="20"/>
        <v>1081.2</v>
      </c>
      <c r="CC64" s="66">
        <f t="shared" si="20"/>
        <v>1533.6</v>
      </c>
      <c r="CD64" s="66">
        <f t="shared" si="20"/>
        <v>1720.8000000000002</v>
      </c>
      <c r="CE64" s="66">
        <f t="shared" si="20"/>
        <v>295.8</v>
      </c>
      <c r="CF64" s="66">
        <f t="shared" si="20"/>
        <v>141</v>
      </c>
      <c r="CG64" s="66">
        <f t="shared" si="20"/>
        <v>139.1</v>
      </c>
      <c r="CH64" s="66">
        <f t="shared" si="20"/>
        <v>2362.2000000000007</v>
      </c>
      <c r="CI64" s="66">
        <f t="shared" si="20"/>
        <v>1576.6</v>
      </c>
      <c r="CJ64" s="66">
        <f t="shared" si="20"/>
        <v>1767.9</v>
      </c>
      <c r="CK64" s="66">
        <f t="shared" si="20"/>
        <v>4540.5</v>
      </c>
      <c r="CL64" s="66">
        <f t="shared" si="20"/>
        <v>4442</v>
      </c>
      <c r="CM64" s="66">
        <f t="shared" si="20"/>
        <v>4389.7</v>
      </c>
      <c r="CN64" s="66">
        <f t="shared" si="20"/>
        <v>65</v>
      </c>
      <c r="CO64" s="66">
        <f t="shared" si="20"/>
        <v>75</v>
      </c>
      <c r="CP64" s="66">
        <f t="shared" si="20"/>
        <v>80.7</v>
      </c>
      <c r="CQ64" s="66">
        <f t="shared" si="20"/>
        <v>6813.9</v>
      </c>
      <c r="CR64" s="66">
        <f t="shared" si="20"/>
        <v>7082.999999999999</v>
      </c>
      <c r="CS64" s="66">
        <f t="shared" si="20"/>
        <v>7368.9</v>
      </c>
      <c r="CT64" s="66">
        <f t="shared" si="20"/>
        <v>80.2</v>
      </c>
      <c r="CU64" s="66">
        <f t="shared" si="20"/>
        <v>94.7</v>
      </c>
      <c r="CV64" s="66">
        <f t="shared" si="20"/>
        <v>102.5</v>
      </c>
      <c r="CW64" s="66">
        <f t="shared" si="20"/>
        <v>624.4</v>
      </c>
      <c r="CX64" s="66">
        <f t="shared" si="20"/>
        <v>709</v>
      </c>
      <c r="CY64" s="66">
        <f t="shared" si="20"/>
        <v>760</v>
      </c>
      <c r="CZ64" s="66">
        <f t="shared" si="20"/>
        <v>1191.2</v>
      </c>
      <c r="DA64" s="66">
        <f t="shared" si="20"/>
        <v>1448</v>
      </c>
      <c r="DB64" s="66">
        <f t="shared" si="20"/>
        <v>1318.3</v>
      </c>
      <c r="DC64" s="66">
        <f t="shared" si="20"/>
        <v>643.1</v>
      </c>
      <c r="DD64" s="66">
        <f t="shared" si="20"/>
        <v>698.2</v>
      </c>
      <c r="DE64" s="66">
        <f t="shared" si="20"/>
        <v>866.3000000000001</v>
      </c>
      <c r="DF64" s="66">
        <f t="shared" si="20"/>
        <v>132.3</v>
      </c>
      <c r="DG64" s="66">
        <f t="shared" si="20"/>
        <v>153.8</v>
      </c>
      <c r="DH64" s="66">
        <f t="shared" si="20"/>
        <v>183.1</v>
      </c>
      <c r="DI64" s="66">
        <f t="shared" si="20"/>
        <v>101</v>
      </c>
      <c r="DJ64" s="66">
        <f t="shared" si="20"/>
        <v>41.4</v>
      </c>
      <c r="DK64" s="66">
        <f t="shared" si="20"/>
        <v>52</v>
      </c>
      <c r="DL64" s="66">
        <f t="shared" si="20"/>
        <v>126899.09999999998</v>
      </c>
      <c r="DM64" s="66">
        <f t="shared" si="20"/>
        <v>138028.90999999997</v>
      </c>
      <c r="DN64" s="66">
        <f t="shared" si="20"/>
        <v>145052.40000000002</v>
      </c>
    </row>
  </sheetData>
  <sheetProtection/>
  <mergeCells count="42">
    <mergeCell ref="DI2:DK2"/>
    <mergeCell ref="AC2:AE2"/>
    <mergeCell ref="BY2:CA2"/>
    <mergeCell ref="AX2:AZ2"/>
    <mergeCell ref="BG2:BI2"/>
    <mergeCell ref="CQ2:CS2"/>
    <mergeCell ref="CT2:CV2"/>
    <mergeCell ref="CW2:CY2"/>
    <mergeCell ref="CZ2:DB2"/>
    <mergeCell ref="DC2:DE2"/>
    <mergeCell ref="DF2:DH2"/>
    <mergeCell ref="BS2:BU2"/>
    <mergeCell ref="CB2:CD2"/>
    <mergeCell ref="CH2:CJ2"/>
    <mergeCell ref="CK2:CM2"/>
    <mergeCell ref="CN2:CP2"/>
    <mergeCell ref="CE2:CG2"/>
    <mergeCell ref="AU2:AW2"/>
    <mergeCell ref="BA2:BC2"/>
    <mergeCell ref="BD2:BF2"/>
    <mergeCell ref="BJ2:BL2"/>
    <mergeCell ref="BM2:BO2"/>
    <mergeCell ref="BP2:BR2"/>
    <mergeCell ref="AL2:AN2"/>
    <mergeCell ref="AO2:AQ2"/>
    <mergeCell ref="E2:G2"/>
    <mergeCell ref="H2:J2"/>
    <mergeCell ref="K2:M2"/>
    <mergeCell ref="N2:P2"/>
    <mergeCell ref="Q2:S2"/>
    <mergeCell ref="T2:V2"/>
    <mergeCell ref="A2:A3"/>
    <mergeCell ref="B2:B3"/>
    <mergeCell ref="C2:C3"/>
    <mergeCell ref="D2:D3"/>
    <mergeCell ref="AR2:AT2"/>
    <mergeCell ref="BV2:BX2"/>
    <mergeCell ref="W2:Y2"/>
    <mergeCell ref="Z2:AB2"/>
    <mergeCell ref="AF2:AH2"/>
    <mergeCell ref="AI2:AK2"/>
    <mergeCell ref="DL2:DN2"/>
  </mergeCells>
  <printOptions/>
  <pageMargins left="0.31496062992125984" right="0" top="0.15748031496062992" bottom="0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Educatiei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Catanoi</dc:creator>
  <cp:keywords/>
  <dc:description/>
  <cp:lastModifiedBy>E-Enter</cp:lastModifiedBy>
  <cp:lastPrinted>2016-01-10T18:14:11Z</cp:lastPrinted>
  <dcterms:created xsi:type="dcterms:W3CDTF">2014-02-10T08:36:17Z</dcterms:created>
  <dcterms:modified xsi:type="dcterms:W3CDTF">2016-01-11T10:09:26Z</dcterms:modified>
  <cp:category/>
  <cp:version/>
  <cp:contentType/>
  <cp:contentStatus/>
</cp:coreProperties>
</file>